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5600" windowHeight="11760"/>
  </bookViews>
  <sheets>
    <sheet name="tabla fph_momento 1" sheetId="6" r:id="rId1"/>
    <sheet name="tabla fph_momento 2" sheetId="7" r:id="rId2"/>
  </sheets>
  <definedNames>
    <definedName name="_xlnm.Print_Area" localSheetId="0">'tabla fph_momento 1'!$A$1:$O$77</definedName>
    <definedName name="_xlnm.Print_Area" localSheetId="1">'tabla fph_momento 2'!$A$1:$O$108</definedName>
    <definedName name="_xlnm.Print_Titles" localSheetId="0">'tabla fph_momento 1'!$1:$14</definedName>
    <definedName name="_xlnm.Print_Titles" localSheetId="1">'tabla fph_momento 2'!$1:$14</definedName>
  </definedNames>
  <calcPr calcId="125725"/>
</workbook>
</file>

<file path=xl/calcChain.xml><?xml version="1.0" encoding="utf-8"?>
<calcChain xmlns="http://schemas.openxmlformats.org/spreadsheetml/2006/main">
  <c r="H49" i="7"/>
  <c r="J49"/>
  <c r="K49"/>
  <c r="M49"/>
  <c r="N49"/>
  <c r="J43"/>
  <c r="J50" s="1"/>
  <c r="K43"/>
  <c r="N43"/>
  <c r="H37"/>
  <c r="J37"/>
  <c r="K37"/>
  <c r="N37"/>
  <c r="J28"/>
  <c r="K28"/>
  <c r="K50" s="1"/>
  <c r="O38" i="6" l="1"/>
  <c r="N37"/>
  <c r="M37"/>
  <c r="K37"/>
  <c r="J37"/>
  <c r="H37"/>
  <c r="N33"/>
  <c r="K33"/>
  <c r="J33"/>
  <c r="N29"/>
  <c r="K29"/>
  <c r="J29"/>
  <c r="H29"/>
  <c r="K23"/>
  <c r="J23"/>
  <c r="J39" s="1"/>
  <c r="K39" l="1"/>
  <c r="F97" i="7" l="1"/>
  <c r="G97"/>
  <c r="J97"/>
  <c r="E96"/>
  <c r="E95"/>
  <c r="E94"/>
  <c r="E93"/>
  <c r="E92"/>
  <c r="E88"/>
  <c r="E87"/>
  <c r="E86"/>
  <c r="E85"/>
  <c r="E84"/>
  <c r="E83"/>
  <c r="E82"/>
  <c r="E81"/>
  <c r="E80"/>
  <c r="E79"/>
  <c r="E78"/>
  <c r="E77"/>
  <c r="L48"/>
  <c r="I48"/>
  <c r="F48"/>
  <c r="O48" s="1"/>
  <c r="L47"/>
  <c r="I47"/>
  <c r="G47"/>
  <c r="F47" s="1"/>
  <c r="O47" s="1"/>
  <c r="L42"/>
  <c r="I42"/>
  <c r="F42"/>
  <c r="L41"/>
  <c r="I41"/>
  <c r="H41"/>
  <c r="G41"/>
  <c r="L36"/>
  <c r="I36"/>
  <c r="F36"/>
  <c r="L35"/>
  <c r="I35"/>
  <c r="F35"/>
  <c r="L34"/>
  <c r="I34"/>
  <c r="G34"/>
  <c r="F34" s="1"/>
  <c r="O34" s="1"/>
  <c r="L26"/>
  <c r="L27"/>
  <c r="I27"/>
  <c r="F27"/>
  <c r="O27" s="1"/>
  <c r="I26"/>
  <c r="F26"/>
  <c r="L25"/>
  <c r="I25"/>
  <c r="F25"/>
  <c r="L24"/>
  <c r="I24"/>
  <c r="H24"/>
  <c r="F24" s="1"/>
  <c r="O24" s="1"/>
  <c r="L23"/>
  <c r="I23"/>
  <c r="G23"/>
  <c r="F23" s="1"/>
  <c r="O25" l="1"/>
  <c r="O35"/>
  <c r="O26"/>
  <c r="O36"/>
  <c r="O23"/>
  <c r="O42"/>
  <c r="I79"/>
  <c r="H79" s="1"/>
  <c r="I94"/>
  <c r="H94" s="1"/>
  <c r="I90"/>
  <c r="I86"/>
  <c r="H86" s="1"/>
  <c r="I82"/>
  <c r="H82" s="1"/>
  <c r="I78"/>
  <c r="H78" s="1"/>
  <c r="I77"/>
  <c r="H77" s="1"/>
  <c r="I93"/>
  <c r="H93" s="1"/>
  <c r="I89"/>
  <c r="H89" s="1"/>
  <c r="I85"/>
  <c r="H85" s="1"/>
  <c r="I81"/>
  <c r="H81" s="1"/>
  <c r="I96"/>
  <c r="H96" s="1"/>
  <c r="I92"/>
  <c r="H92" s="1"/>
  <c r="I88"/>
  <c r="H88" s="1"/>
  <c r="I84"/>
  <c r="H84" s="1"/>
  <c r="I80"/>
  <c r="H80" s="1"/>
  <c r="I95"/>
  <c r="H95" s="1"/>
  <c r="I91"/>
  <c r="H91" s="1"/>
  <c r="I87"/>
  <c r="H87" s="1"/>
  <c r="I83"/>
  <c r="H83" s="1"/>
  <c r="F41"/>
  <c r="O41" s="1"/>
  <c r="H90"/>
  <c r="H75"/>
  <c r="E75"/>
  <c r="H74"/>
  <c r="E74"/>
  <c r="H73"/>
  <c r="E73"/>
  <c r="H72"/>
  <c r="E72"/>
  <c r="H71"/>
  <c r="E71"/>
  <c r="E70"/>
  <c r="E69"/>
  <c r="E68"/>
  <c r="I68" s="1"/>
  <c r="H67"/>
  <c r="E67"/>
  <c r="H66"/>
  <c r="E66"/>
  <c r="H65"/>
  <c r="E65"/>
  <c r="H64"/>
  <c r="E64"/>
  <c r="H63"/>
  <c r="E63"/>
  <c r="H62"/>
  <c r="E62"/>
  <c r="H61"/>
  <c r="E61"/>
  <c r="H60"/>
  <c r="E60"/>
  <c r="H59"/>
  <c r="E59"/>
  <c r="H58"/>
  <c r="E58"/>
  <c r="H57"/>
  <c r="E57"/>
  <c r="H56"/>
  <c r="E56"/>
  <c r="L46"/>
  <c r="I46"/>
  <c r="F46"/>
  <c r="L45"/>
  <c r="I45"/>
  <c r="I49" s="1"/>
  <c r="G45"/>
  <c r="M40"/>
  <c r="I40"/>
  <c r="F40"/>
  <c r="L39"/>
  <c r="I39"/>
  <c r="I43" s="1"/>
  <c r="H39"/>
  <c r="H43" s="1"/>
  <c r="G39"/>
  <c r="G43" s="1"/>
  <c r="M33"/>
  <c r="I33"/>
  <c r="F33"/>
  <c r="L32"/>
  <c r="I32"/>
  <c r="F32"/>
  <c r="L31"/>
  <c r="I31"/>
  <c r="G31"/>
  <c r="F31" s="1"/>
  <c r="L30"/>
  <c r="I30"/>
  <c r="G30"/>
  <c r="N22"/>
  <c r="L22" s="1"/>
  <c r="I22"/>
  <c r="F22"/>
  <c r="N21"/>
  <c r="N28" s="1"/>
  <c r="N50" s="1"/>
  <c r="I21"/>
  <c r="F21"/>
  <c r="M20"/>
  <c r="M28" s="1"/>
  <c r="I20"/>
  <c r="F20"/>
  <c r="L19"/>
  <c r="I19"/>
  <c r="H19"/>
  <c r="H28" s="1"/>
  <c r="H50" s="1"/>
  <c r="L18"/>
  <c r="I18"/>
  <c r="G18"/>
  <c r="G28" s="1"/>
  <c r="F66" i="6"/>
  <c r="G66"/>
  <c r="J66"/>
  <c r="E46"/>
  <c r="E47"/>
  <c r="E48"/>
  <c r="E49"/>
  <c r="E50"/>
  <c r="E51"/>
  <c r="E52"/>
  <c r="E53"/>
  <c r="E54"/>
  <c r="E55"/>
  <c r="E56"/>
  <c r="E57"/>
  <c r="I57" s="1"/>
  <c r="E58"/>
  <c r="I58" s="1"/>
  <c r="E59"/>
  <c r="I59" s="1"/>
  <c r="E60"/>
  <c r="E61"/>
  <c r="E62"/>
  <c r="E63"/>
  <c r="E64"/>
  <c r="E45"/>
  <c r="G35"/>
  <c r="I36"/>
  <c r="I35"/>
  <c r="I37" s="1"/>
  <c r="L36"/>
  <c r="L35"/>
  <c r="F36"/>
  <c r="H31"/>
  <c r="H33" s="1"/>
  <c r="G31"/>
  <c r="G33" s="1"/>
  <c r="F32"/>
  <c r="L31"/>
  <c r="I32"/>
  <c r="I31"/>
  <c r="I33" s="1"/>
  <c r="M32"/>
  <c r="F27"/>
  <c r="F28"/>
  <c r="G26"/>
  <c r="F26" s="1"/>
  <c r="O26" s="1"/>
  <c r="G25"/>
  <c r="I26"/>
  <c r="I27"/>
  <c r="I28"/>
  <c r="I25"/>
  <c r="L26"/>
  <c r="L27"/>
  <c r="L25"/>
  <c r="M28"/>
  <c r="I19"/>
  <c r="I20"/>
  <c r="I21"/>
  <c r="I22"/>
  <c r="I18"/>
  <c r="L19"/>
  <c r="L18"/>
  <c r="N22"/>
  <c r="N21"/>
  <c r="M20"/>
  <c r="F20"/>
  <c r="F21"/>
  <c r="F22"/>
  <c r="H19"/>
  <c r="G18"/>
  <c r="F30" i="7" l="1"/>
  <c r="G37"/>
  <c r="L33"/>
  <c r="M37"/>
  <c r="F45"/>
  <c r="G49"/>
  <c r="L40"/>
  <c r="O40" s="1"/>
  <c r="M43"/>
  <c r="O31"/>
  <c r="L43"/>
  <c r="I28"/>
  <c r="I50" s="1"/>
  <c r="L37"/>
  <c r="O32"/>
  <c r="O46"/>
  <c r="G50"/>
  <c r="M50"/>
  <c r="O22"/>
  <c r="I37"/>
  <c r="O33"/>
  <c r="L49"/>
  <c r="I70"/>
  <c r="H70" s="1"/>
  <c r="H69"/>
  <c r="I69"/>
  <c r="I97" s="1"/>
  <c r="F18" i="6"/>
  <c r="G23"/>
  <c r="F19"/>
  <c r="O19" s="1"/>
  <c r="H23"/>
  <c r="H39" s="1"/>
  <c r="L20"/>
  <c r="O20" s="1"/>
  <c r="M23"/>
  <c r="L28"/>
  <c r="L29" s="1"/>
  <c r="M29"/>
  <c r="F25"/>
  <c r="G29"/>
  <c r="F35"/>
  <c r="G37"/>
  <c r="L37"/>
  <c r="L32"/>
  <c r="O32" s="1"/>
  <c r="M33"/>
  <c r="L21"/>
  <c r="O21" s="1"/>
  <c r="N23"/>
  <c r="N39" s="1"/>
  <c r="I29"/>
  <c r="I23"/>
  <c r="O27"/>
  <c r="L33"/>
  <c r="O36"/>
  <c r="E97" i="7"/>
  <c r="F39"/>
  <c r="L21"/>
  <c r="O21" s="1"/>
  <c r="E66" i="6"/>
  <c r="H68" i="7"/>
  <c r="F18"/>
  <c r="F19"/>
  <c r="O19" s="1"/>
  <c r="L20"/>
  <c r="O20" s="1"/>
  <c r="L22" i="6"/>
  <c r="O22" s="1"/>
  <c r="F31"/>
  <c r="F43" i="7" l="1"/>
  <c r="O43" s="1"/>
  <c r="O39"/>
  <c r="O18"/>
  <c r="F28"/>
  <c r="O45"/>
  <c r="F49"/>
  <c r="O49" s="1"/>
  <c r="O30"/>
  <c r="F37"/>
  <c r="O37" s="1"/>
  <c r="L28"/>
  <c r="L50" s="1"/>
  <c r="I39" i="6"/>
  <c r="O35"/>
  <c r="F37"/>
  <c r="O37" s="1"/>
  <c r="F23"/>
  <c r="O18"/>
  <c r="M39"/>
  <c r="G39"/>
  <c r="O25"/>
  <c r="F29"/>
  <c r="O29" s="1"/>
  <c r="L23"/>
  <c r="L39" s="1"/>
  <c r="O28"/>
  <c r="O31"/>
  <c r="F33"/>
  <c r="O33" s="1"/>
  <c r="H97" i="7"/>
  <c r="I66" i="6"/>
  <c r="O28" i="7" l="1"/>
  <c r="O50" s="1"/>
  <c r="F50"/>
  <c r="K70" s="1"/>
  <c r="L70" s="1"/>
  <c r="K94"/>
  <c r="L94" s="1"/>
  <c r="K85"/>
  <c r="L85" s="1"/>
  <c r="K86"/>
  <c r="K90"/>
  <c r="L90" s="1"/>
  <c r="K56"/>
  <c r="L56" s="1"/>
  <c r="K74"/>
  <c r="L74" s="1"/>
  <c r="K71"/>
  <c r="L71" s="1"/>
  <c r="K72"/>
  <c r="L72" s="1"/>
  <c r="K64"/>
  <c r="L64" s="1"/>
  <c r="K73"/>
  <c r="L73" s="1"/>
  <c r="F39" i="6"/>
  <c r="K65" s="1"/>
  <c r="L65" s="1"/>
  <c r="O23"/>
  <c r="O39" s="1"/>
  <c r="L86" i="7"/>
  <c r="H49" i="6"/>
  <c r="H48"/>
  <c r="H56"/>
  <c r="H58"/>
  <c r="K58" s="1"/>
  <c r="H63"/>
  <c r="H61"/>
  <c r="H46"/>
  <c r="H47"/>
  <c r="K47" s="1"/>
  <c r="H51"/>
  <c r="H64"/>
  <c r="H62"/>
  <c r="H55"/>
  <c r="K55" s="1"/>
  <c r="H54"/>
  <c r="H59"/>
  <c r="H45"/>
  <c r="H53"/>
  <c r="K53" s="1"/>
  <c r="H52"/>
  <c r="H50"/>
  <c r="H60"/>
  <c r="H57"/>
  <c r="K57" s="1"/>
  <c r="K59" i="7" l="1"/>
  <c r="L59" s="1"/>
  <c r="K92"/>
  <c r="L92" s="1"/>
  <c r="K61"/>
  <c r="L61" s="1"/>
  <c r="K89"/>
  <c r="L89" s="1"/>
  <c r="K75"/>
  <c r="L75" s="1"/>
  <c r="K82"/>
  <c r="L82" s="1"/>
  <c r="K60"/>
  <c r="L60" s="1"/>
  <c r="K95"/>
  <c r="L95" s="1"/>
  <c r="K87"/>
  <c r="L87" s="1"/>
  <c r="K69"/>
  <c r="L69" s="1"/>
  <c r="L97" s="1"/>
  <c r="K67"/>
  <c r="L67" s="1"/>
  <c r="K84"/>
  <c r="L84" s="1"/>
  <c r="K91"/>
  <c r="L91" s="1"/>
  <c r="K81"/>
  <c r="L81" s="1"/>
  <c r="K63"/>
  <c r="L63" s="1"/>
  <c r="K77"/>
  <c r="L77" s="1"/>
  <c r="K57"/>
  <c r="L57" s="1"/>
  <c r="K78"/>
  <c r="L78" s="1"/>
  <c r="K88"/>
  <c r="L88" s="1"/>
  <c r="K68"/>
  <c r="L68" s="1"/>
  <c r="K58"/>
  <c r="L58" s="1"/>
  <c r="K80"/>
  <c r="L80" s="1"/>
  <c r="K62"/>
  <c r="L62" s="1"/>
  <c r="K96"/>
  <c r="L96" s="1"/>
  <c r="K66"/>
  <c r="L66" s="1"/>
  <c r="K93"/>
  <c r="L93" s="1"/>
  <c r="K65"/>
  <c r="L65" s="1"/>
  <c r="K83"/>
  <c r="L83" s="1"/>
  <c r="K79"/>
  <c r="L79" s="1"/>
  <c r="K52" i="6"/>
  <c r="K51"/>
  <c r="L51" s="1"/>
  <c r="K50"/>
  <c r="L50" s="1"/>
  <c r="K60"/>
  <c r="K45"/>
  <c r="K62"/>
  <c r="L62" s="1"/>
  <c r="K46"/>
  <c r="L46" s="1"/>
  <c r="K56"/>
  <c r="K54"/>
  <c r="K63"/>
  <c r="L63" s="1"/>
  <c r="K49"/>
  <c r="L49" s="1"/>
  <c r="K59"/>
  <c r="L59" s="1"/>
  <c r="K64"/>
  <c r="K61"/>
  <c r="L61" s="1"/>
  <c r="K48"/>
  <c r="H66"/>
  <c r="L48"/>
  <c r="L56"/>
  <c r="L47"/>
  <c r="L58"/>
  <c r="L64"/>
  <c r="L57"/>
  <c r="L53"/>
  <c r="L55"/>
  <c r="L52"/>
  <c r="L54"/>
  <c r="K97" i="7" l="1"/>
  <c r="N56"/>
  <c r="N90"/>
  <c r="M90"/>
  <c r="N91"/>
  <c r="M91"/>
  <c r="N80"/>
  <c r="M96"/>
  <c r="M82"/>
  <c r="M80"/>
  <c r="N77"/>
  <c r="M93"/>
  <c r="M88"/>
  <c r="M81"/>
  <c r="M95"/>
  <c r="N83"/>
  <c r="N89"/>
  <c r="N78"/>
  <c r="N92"/>
  <c r="M94"/>
  <c r="N84"/>
  <c r="M87"/>
  <c r="M85"/>
  <c r="M79"/>
  <c r="N86"/>
  <c r="M89"/>
  <c r="M78"/>
  <c r="M92"/>
  <c r="N94"/>
  <c r="M84"/>
  <c r="N87"/>
  <c r="N85"/>
  <c r="N79"/>
  <c r="M86"/>
  <c r="N96"/>
  <c r="N82"/>
  <c r="M77"/>
  <c r="N93"/>
  <c r="N88"/>
  <c r="N81"/>
  <c r="N95"/>
  <c r="M83"/>
  <c r="M56"/>
  <c r="M63"/>
  <c r="M73"/>
  <c r="N65"/>
  <c r="N71"/>
  <c r="N59"/>
  <c r="N67"/>
  <c r="N57"/>
  <c r="M66"/>
  <c r="N75"/>
  <c r="N73"/>
  <c r="M65"/>
  <c r="M71"/>
  <c r="M59"/>
  <c r="M67"/>
  <c r="M57"/>
  <c r="N66"/>
  <c r="M75"/>
  <c r="N68"/>
  <c r="M58"/>
  <c r="N70"/>
  <c r="N74"/>
  <c r="N63"/>
  <c r="N72"/>
  <c r="N69"/>
  <c r="M62"/>
  <c r="N60"/>
  <c r="N64"/>
  <c r="N61"/>
  <c r="M68"/>
  <c r="N58"/>
  <c r="M70"/>
  <c r="M74"/>
  <c r="M72"/>
  <c r="M69"/>
  <c r="N62"/>
  <c r="M60"/>
  <c r="M64"/>
  <c r="M61"/>
  <c r="L45" i="6"/>
  <c r="K66"/>
  <c r="L60"/>
  <c r="M97" i="7" l="1"/>
  <c r="N97"/>
  <c r="O56" s="1"/>
  <c r="L66" i="6"/>
  <c r="N65" s="1"/>
  <c r="O78" i="7" l="1"/>
  <c r="O84"/>
  <c r="O95"/>
  <c r="O81"/>
  <c r="O96"/>
  <c r="O87"/>
  <c r="O89"/>
  <c r="O79"/>
  <c r="O82"/>
  <c r="O92"/>
  <c r="O90"/>
  <c r="O91"/>
  <c r="O94"/>
  <c r="O85"/>
  <c r="O77"/>
  <c r="O93"/>
  <c r="O86"/>
  <c r="O83"/>
  <c r="O80"/>
  <c r="O88"/>
  <c r="O65"/>
  <c r="O69"/>
  <c r="O61"/>
  <c r="O58"/>
  <c r="O70"/>
  <c r="O74"/>
  <c r="O68"/>
  <c r="O59"/>
  <c r="O67"/>
  <c r="O57"/>
  <c r="O62"/>
  <c r="M65" i="6"/>
  <c r="O63" i="7"/>
  <c r="O72"/>
  <c r="O75"/>
  <c r="O73"/>
  <c r="O71"/>
  <c r="O60"/>
  <c r="O64"/>
  <c r="O66"/>
  <c r="M56" i="6"/>
  <c r="N56"/>
  <c r="N49"/>
  <c r="N50"/>
  <c r="N51"/>
  <c r="N46"/>
  <c r="M48"/>
  <c r="N55"/>
  <c r="N52"/>
  <c r="N47"/>
  <c r="M52"/>
  <c r="M59"/>
  <c r="N60"/>
  <c r="M61"/>
  <c r="N64"/>
  <c r="M58"/>
  <c r="M51"/>
  <c r="M60"/>
  <c r="N45"/>
  <c r="N58"/>
  <c r="M63"/>
  <c r="N48"/>
  <c r="N57"/>
  <c r="M55"/>
  <c r="M45"/>
  <c r="M47"/>
  <c r="M57"/>
  <c r="M50"/>
  <c r="N62"/>
  <c r="N53"/>
  <c r="N59"/>
  <c r="M46"/>
  <c r="N54"/>
  <c r="M53"/>
  <c r="N63"/>
  <c r="M54"/>
  <c r="M62"/>
  <c r="M64"/>
  <c r="N61"/>
  <c r="M49"/>
  <c r="O97" i="7" l="1"/>
  <c r="M66" i="6"/>
  <c r="N66"/>
  <c r="O65" s="1"/>
  <c r="O47" l="1"/>
  <c r="O48"/>
  <c r="O50"/>
  <c r="O55"/>
  <c r="O51"/>
  <c r="O64"/>
  <c r="O45"/>
  <c r="O52"/>
  <c r="O62"/>
  <c r="O53"/>
  <c r="O46"/>
  <c r="O56"/>
  <c r="O58"/>
  <c r="O49"/>
  <c r="O60"/>
  <c r="O59"/>
  <c r="O61"/>
  <c r="O54"/>
  <c r="O57"/>
  <c r="O63"/>
  <c r="O66" l="1"/>
</calcChain>
</file>

<file path=xl/sharedStrings.xml><?xml version="1.0" encoding="utf-8"?>
<sst xmlns="http://schemas.openxmlformats.org/spreadsheetml/2006/main" count="361" uniqueCount="104">
  <si>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</si>
  <si>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</si>
  <si>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</si>
  <si>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</si>
  <si>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</si>
  <si>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</si>
  <si>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</si>
  <si>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</si>
  <si>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</si>
  <si>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</si>
  <si>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</si>
  <si>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</si>
  <si>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</si>
  <si>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</si>
  <si>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</si>
  <si>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</si>
  <si>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</si>
  <si>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</si>
  <si>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</si>
  <si>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</si>
  <si>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</si>
  <si>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</si>
  <si>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</si>
  <si>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</si>
  <si>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</si>
  <si>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</si>
  <si>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ÁREA PRIVADA (APC), m2</t>
  </si>
  <si>
    <t>ÁREA COMÚN (ACC), m2</t>
  </si>
  <si>
    <t>ÁREA COMÚN PRIVADA (ACPC), m2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</si>
  <si>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</si>
  <si>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</si>
  <si>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</si>
  <si>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</si>
  <si>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</si>
  <si>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</si>
  <si>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</si>
  <si>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</si>
  <si>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</si>
  <si>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</si>
  <si>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</si>
  <si>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</si>
  <si>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</si>
  <si>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</si>
  <si>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</si>
  <si>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</si>
  <si>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</si>
  <si>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</si>
  <si>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</si>
  <si>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</si>
  <si>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</si>
  <si>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</si>
  <si>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</si>
  <si>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</si>
  <si>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</si>
  <si>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</si>
  <si>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</si>
  <si>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</si>
  <si>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</si>
  <si>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</si>
  <si>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</si>
  <si>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</si>
  <si>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BLOQUE 1. LOCALES L1 - L6</t>
  </si>
  <si>
    <t>BLOQUE 1. ESCALERAS E, PASILLOS P, HALL H</t>
  </si>
  <si>
    <t>BLOQUE 1. INGRESO I, ACCESOS VEHICULARES AV</t>
  </si>
  <si>
    <t>BLOQUE 1. JARDINES J</t>
  </si>
  <si>
    <t>BLOQUE 1. OFICINAS O1 - O2</t>
  </si>
  <si>
    <t>BLOQUE 1. CONSULTORIOS C1 - C3</t>
  </si>
  <si>
    <t>BLOQUE 1. HALL DE ESPERA HE</t>
  </si>
  <si>
    <t>BLOQUE 1. DEPARTAMENTOS D1 - D3</t>
  </si>
  <si>
    <t>BLOQUE 1. DEPARTAMENTOS D1 - D2</t>
  </si>
  <si>
    <t>BLOQUE 1. PASILLOS P</t>
  </si>
  <si>
    <t>PROYECCIÓN</t>
  </si>
  <si>
    <t>BLOQUE 2. LOCALES L1 - L6</t>
  </si>
  <si>
    <t>BLOQUE 2. ESCALERAS E, PASILLOS P, HALL H</t>
  </si>
  <si>
    <t>BLOQUE 2. JARDINES J</t>
  </si>
  <si>
    <t>BLOQUE 2. ACCESOS VEHICULARES AV</t>
  </si>
  <si>
    <t>BLOQUE 2. OFICINAS O1 - O2</t>
  </si>
  <si>
    <t>BLOQUE 2. CONSULTORIOS C1 - C3</t>
  </si>
  <si>
    <t>BLOQUE 2. DEPARTAMENTOS D1 - D3</t>
  </si>
  <si>
    <t>BLOQUE 2. DEPARTAMENTOS D1 - D2</t>
  </si>
  <si>
    <t>BLOQUE 2. PASILLOS P</t>
  </si>
  <si>
    <t>REFERENCIAS:</t>
  </si>
  <si>
    <t>DATOS A CARGAR</t>
  </si>
  <si>
    <t>DATOS CALCULADOS AUTOMÁTICAMENTE</t>
  </si>
  <si>
    <t>Relación de Área Común Privada</t>
  </si>
  <si>
    <t>ÁREA PRIVADA (AP), m2</t>
  </si>
  <si>
    <t>ETAPA 1 - BLOQUE 1</t>
  </si>
  <si>
    <t>ETAPA 2</t>
  </si>
  <si>
    <t>ETAPA 2 - BLOQUE 2</t>
  </si>
  <si>
    <t>BLOQUE 1. PARQUEOS PQ1 - PQ4</t>
  </si>
  <si>
    <t>BLOQUE 2. PARQUEOS PQ1 - PQ4</t>
  </si>
  <si>
    <t>PQ1</t>
  </si>
  <si>
    <t>PQ2</t>
  </si>
  <si>
    <t>PQ3</t>
  </si>
  <si>
    <t>PQ4</t>
  </si>
  <si>
    <t>Total PLANTA 1</t>
  </si>
  <si>
    <t>Total PLANTA 2</t>
  </si>
  <si>
    <t>Total PLANTA 3</t>
  </si>
  <si>
    <t>Total PLANTA 4</t>
  </si>
  <si>
    <t>LUGAR Y FECHA:</t>
  </si>
  <si>
    <t>MES</t>
  </si>
  <si>
    <t>AÑO</t>
  </si>
  <si>
    <t>LA PAZ,</t>
  </si>
  <si>
    <t>ÁREA TOTAL CONSTRUIDA (ATC):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</si>
</sst>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77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9" fontId="11" fillId="2" borderId="1" xfId="1" applyFont="1" applyFill="1" applyBorder="1" applyAlignment="1">
      <alignment vertical="center"/>
    </xf>
    <xf numFmtId="1" fontId="5" fillId="0" borderId="6" xfId="0" applyNumberFormat="1" applyFont="1" applyFill="1" applyBorder="1" applyAlignment="1">
      <alignment horizontal="center" vertical="center"/>
    </xf>
    <xf numFmtId="10" fontId="5" fillId="0" borderId="6" xfId="0" applyNumberFormat="1" applyFont="1" applyBorder="1" applyAlignment="1">
      <alignment vertical="center"/>
    </xf>
    <xf numFmtId="4" fontId="11" fillId="0" borderId="6" xfId="0" applyNumberFormat="1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2" fontId="4" fillId="0" borderId="6" xfId="0" applyNumberFormat="1" applyFont="1" applyFill="1" applyBorder="1" applyAlignment="1">
      <alignment vertical="center"/>
    </xf>
    <xf numFmtId="10" fontId="11" fillId="0" borderId="6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vertical="center"/>
    </xf>
    <xf numFmtId="1" fontId="7" fillId="0" borderId="6" xfId="0" applyNumberFormat="1" applyFont="1" applyFill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Border="1" applyAlignment="1">
      <alignment vertical="center"/>
    </xf>
    <xf numFmtId="4" fontId="7" fillId="0" borderId="6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4" fontId="13" fillId="0" borderId="1" xfId="0" applyNumberFormat="1" applyFont="1" applyFill="1" applyBorder="1" applyAlignment="1">
      <alignment vertical="center"/>
    </xf>
    <xf numFmtId="10" fontId="7" fillId="0" borderId="1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vertical="center"/>
    </xf>
    <xf numFmtId="1" fontId="18" fillId="0" borderId="0" xfId="0" applyNumberFormat="1" applyFont="1" applyFill="1" applyAlignment="1">
      <alignment horizontal="center" vertical="center"/>
    </xf>
    <xf numFmtId="10" fontId="18" fillId="0" borderId="0" xfId="0" applyNumberFormat="1" applyFont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0" applyFont="1" applyAlignment="1">
      <alignment horizontal="left"/>
    </xf>
    <xf numFmtId="0" fontId="21" fillId="0" borderId="0" xfId="0" applyFont="1" applyFill="1" applyBorder="1" applyAlignment="1">
      <alignment horizontal="left" vertical="center"/>
    </xf>
    <xf numFmtId="0" fontId="18" fillId="3" borderId="2" xfId="0" applyFont="1" applyFill="1" applyBorder="1" applyAlignment="1">
      <alignment horizontal="left"/>
    </xf>
    <xf numFmtId="0" fontId="18" fillId="3" borderId="3" xfId="0" applyFont="1" applyFill="1" applyBorder="1" applyAlignment="1">
      <alignment horizontal="left"/>
    </xf>
    <xf numFmtId="0" fontId="18" fillId="3" borderId="4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/>
    </xf>
    <xf numFmtId="4" fontId="1" fillId="0" borderId="1" xfId="0" applyNumberFormat="1" applyFont="1" applyBorder="1" applyAlignment="1">
      <alignment vertical="center"/>
    </xf>
    <xf numFmtId="0" fontId="6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/>
    </xf>
    <xf numFmtId="4" fontId="13" fillId="0" borderId="0" xfId="0" applyNumberFormat="1" applyFont="1" applyAlignment="1">
      <alignment vertical="center"/>
    </xf>
    <xf numFmtId="0" fontId="11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/>
    </xf>
    <xf numFmtId="4" fontId="9" fillId="0" borderId="0" xfId="0" applyNumberFormat="1" applyFont="1" applyFill="1" applyBorder="1" applyAlignment="1">
      <alignment horizontal="right" vertical="center"/>
    </xf>
    <xf numFmtId="0" fontId="13" fillId="0" borderId="5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0" fillId="0" borderId="14" xfId="0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19" fillId="0" borderId="2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/>
    </xf>
    <xf numFmtId="0" fontId="19" fillId="0" borderId="4" xfId="0" applyFont="1" applyFill="1" applyBorder="1" applyAlignment="1">
      <alignment horizontal="left" vertical="center"/>
    </xf>
    <xf numFmtId="0" fontId="0" fillId="0" borderId="1" xfId="0" applyBorder="1" applyAlignment="1"/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1" fillId="0" borderId="2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left" vertical="center"/>
    </xf>
    <xf numFmtId="0" fontId="22" fillId="0" borderId="0" xfId="0" applyFont="1" applyFill="1" applyAlignment="1">
      <alignment horizontal="left"/>
    </xf>
    <xf numFmtId="0" fontId="23" fillId="0" borderId="2" xfId="0" applyFont="1" applyFill="1" applyBorder="1" applyAlignment="1">
      <alignment horizontal="left" vertical="center"/>
    </xf>
    <xf numFmtId="0" fontId="23" fillId="0" borderId="3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3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4" fillId="0" borderId="12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left" vertical="center" wrapText="1"/>
    </xf>
    <xf numFmtId="0" fontId="0" fillId="0" borderId="13" xfId="0" applyBorder="1" applyAlignment="1">
      <alignment wrapText="1"/>
    </xf>
    <xf numFmtId="0" fontId="0" fillId="0" borderId="8" xfId="0" applyBorder="1" applyAlignment="1">
      <alignment wrapText="1"/>
    </xf>
    <xf numFmtId="0" fontId="4" fillId="2" borderId="10" xfId="0" applyFont="1" applyFill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7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4" fontId="6" fillId="0" borderId="14" xfId="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left"/>
    </xf>
    <xf numFmtId="0" fontId="13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7"/>
  <sheetViews>
    <sheetView tabSelected="1" zoomScaleNormal="100" workbookViewId="0">
      <selection activeCell="D4" sqref="D4:G13"/>
    </sheetView>
  </sheetViews>
  <sheetFormatPr baseColWidth="10" defaultRowHeight="15"/>
  <cols>
    <col min="1" max="1" width="14.7109375" customWidth="1"/>
    <col min="2" max="2" width="8.7109375" customWidth="1"/>
    <col min="3" max="15" width="9.7109375" customWidth="1"/>
  </cols>
  <sheetData>
    <row r="1" spans="1:17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7"/>
    </row>
    <row r="2" spans="1:17" ht="9.9499999999999993" customHeight="1">
      <c r="A2" s="145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7" s="26" customFormat="1" ht="30" customHeight="1">
      <c r="A3" s="114" t="s">
        <v>3</v>
      </c>
      <c r="B3" s="93"/>
      <c r="C3" s="93"/>
      <c r="D3" s="98" t="s">
        <v>10</v>
      </c>
      <c r="E3" s="93"/>
      <c r="F3" s="93"/>
      <c r="G3" s="93"/>
      <c r="H3" s="71" t="s">
        <v>1</v>
      </c>
      <c r="I3" s="99" t="s">
        <v>11</v>
      </c>
      <c r="J3" s="100"/>
      <c r="K3" s="101"/>
      <c r="L3" s="71" t="s">
        <v>30</v>
      </c>
      <c r="M3" s="99" t="s">
        <v>59</v>
      </c>
      <c r="N3" s="100"/>
      <c r="O3" s="101"/>
      <c r="P3" s="25"/>
      <c r="Q3" s="25"/>
    </row>
    <row r="4" spans="1:17" s="26" customFormat="1" ht="15" customHeight="1">
      <c r="A4" s="115" t="s">
        <v>29</v>
      </c>
      <c r="B4" s="116"/>
      <c r="C4" s="117"/>
      <c r="D4" s="102" t="s">
        <v>4</v>
      </c>
      <c r="E4" s="103"/>
      <c r="F4" s="103"/>
      <c r="G4" s="103"/>
      <c r="H4" s="105" t="s">
        <v>5</v>
      </c>
      <c r="I4" s="106"/>
      <c r="J4" s="106"/>
      <c r="K4" s="107"/>
      <c r="L4" s="105" t="s">
        <v>58</v>
      </c>
      <c r="M4" s="106"/>
      <c r="N4" s="106"/>
      <c r="O4" s="107"/>
      <c r="P4" s="25"/>
      <c r="Q4" s="25"/>
    </row>
    <row r="5" spans="1:17" s="26" customFormat="1" ht="15" customHeight="1">
      <c r="A5" s="118" t="s">
        <v>12</v>
      </c>
      <c r="B5" s="119"/>
      <c r="C5" s="120"/>
      <c r="D5" s="103"/>
      <c r="E5" s="103"/>
      <c r="F5" s="103"/>
      <c r="G5" s="103"/>
      <c r="H5" s="108"/>
      <c r="I5" s="109"/>
      <c r="J5" s="109"/>
      <c r="K5" s="110"/>
      <c r="L5" s="108"/>
      <c r="M5" s="109"/>
      <c r="N5" s="109"/>
      <c r="O5" s="110"/>
      <c r="P5" s="25"/>
      <c r="Q5" s="25"/>
    </row>
    <row r="6" spans="1:17" s="26" customFormat="1" ht="15" customHeight="1">
      <c r="A6" s="115" t="s">
        <v>2</v>
      </c>
      <c r="B6" s="116"/>
      <c r="C6" s="117"/>
      <c r="D6" s="103"/>
      <c r="E6" s="103"/>
      <c r="F6" s="103"/>
      <c r="G6" s="103"/>
      <c r="H6" s="108"/>
      <c r="I6" s="109"/>
      <c r="J6" s="109"/>
      <c r="K6" s="110"/>
      <c r="L6" s="108"/>
      <c r="M6" s="109"/>
      <c r="N6" s="109"/>
      <c r="O6" s="110"/>
      <c r="P6" s="25"/>
      <c r="Q6" s="25"/>
    </row>
    <row r="7" spans="1:17" s="26" customFormat="1" ht="15" customHeight="1">
      <c r="A7" s="118" t="s">
        <v>60</v>
      </c>
      <c r="B7" s="119"/>
      <c r="C7" s="120"/>
      <c r="D7" s="103"/>
      <c r="E7" s="103"/>
      <c r="F7" s="103"/>
      <c r="G7" s="103"/>
      <c r="H7" s="108"/>
      <c r="I7" s="109"/>
      <c r="J7" s="109"/>
      <c r="K7" s="110"/>
      <c r="L7" s="108"/>
      <c r="M7" s="109"/>
      <c r="N7" s="109"/>
      <c r="O7" s="110"/>
      <c r="P7" s="25"/>
      <c r="Q7" s="25"/>
    </row>
    <row r="8" spans="1:17" s="26" customFormat="1" ht="15" customHeight="1">
      <c r="A8" s="115" t="s">
        <v>56</v>
      </c>
      <c r="B8" s="116"/>
      <c r="C8" s="117"/>
      <c r="D8" s="103"/>
      <c r="E8" s="103"/>
      <c r="F8" s="103"/>
      <c r="G8" s="103"/>
      <c r="H8" s="108"/>
      <c r="I8" s="109"/>
      <c r="J8" s="109"/>
      <c r="K8" s="110"/>
      <c r="L8" s="108"/>
      <c r="M8" s="109"/>
      <c r="N8" s="109"/>
      <c r="O8" s="110"/>
    </row>
    <row r="9" spans="1:17" s="26" customFormat="1" ht="15" customHeight="1">
      <c r="A9" s="147">
        <v>849</v>
      </c>
      <c r="B9" s="119"/>
      <c r="C9" s="86" t="s">
        <v>57</v>
      </c>
      <c r="D9" s="103"/>
      <c r="E9" s="103"/>
      <c r="F9" s="103"/>
      <c r="G9" s="103"/>
      <c r="H9" s="108"/>
      <c r="I9" s="109"/>
      <c r="J9" s="109"/>
      <c r="K9" s="110"/>
      <c r="L9" s="108"/>
      <c r="M9" s="109"/>
      <c r="N9" s="109"/>
      <c r="O9" s="110"/>
    </row>
    <row r="10" spans="1:17" s="26" customFormat="1" ht="15" customHeight="1">
      <c r="A10" s="115" t="s">
        <v>103</v>
      </c>
      <c r="B10" s="148"/>
      <c r="C10" s="149"/>
      <c r="D10" s="104"/>
      <c r="E10" s="103"/>
      <c r="F10" s="103"/>
      <c r="G10" s="103"/>
      <c r="H10" s="108"/>
      <c r="I10" s="109"/>
      <c r="J10" s="109"/>
      <c r="K10" s="110"/>
      <c r="L10" s="108"/>
      <c r="M10" s="109"/>
      <c r="N10" s="109"/>
      <c r="O10" s="110"/>
    </row>
    <row r="11" spans="1:17" s="26" customFormat="1" ht="15" customHeight="1">
      <c r="A11" s="147">
        <v>1536</v>
      </c>
      <c r="B11" s="119"/>
      <c r="C11" s="86" t="s">
        <v>57</v>
      </c>
      <c r="D11" s="104"/>
      <c r="E11" s="103"/>
      <c r="F11" s="103"/>
      <c r="G11" s="103"/>
      <c r="H11" s="108"/>
      <c r="I11" s="109"/>
      <c r="J11" s="109"/>
      <c r="K11" s="110"/>
      <c r="L11" s="108"/>
      <c r="M11" s="109"/>
      <c r="N11" s="109"/>
      <c r="O11" s="110"/>
    </row>
    <row r="12" spans="1:17" s="26" customFormat="1" ht="15" customHeight="1">
      <c r="A12" s="115" t="s">
        <v>99</v>
      </c>
      <c r="B12" s="116"/>
      <c r="C12" s="117"/>
      <c r="D12" s="104"/>
      <c r="E12" s="103"/>
      <c r="F12" s="103"/>
      <c r="G12" s="103"/>
      <c r="H12" s="108"/>
      <c r="I12" s="109"/>
      <c r="J12" s="109"/>
      <c r="K12" s="110"/>
      <c r="L12" s="108"/>
      <c r="M12" s="109"/>
      <c r="N12" s="109"/>
      <c r="O12" s="110"/>
      <c r="P12" s="25"/>
      <c r="Q12" s="25"/>
    </row>
    <row r="13" spans="1:17" s="26" customFormat="1" ht="15" customHeight="1">
      <c r="A13" s="83" t="s">
        <v>102</v>
      </c>
      <c r="B13" s="84" t="s">
        <v>100</v>
      </c>
      <c r="C13" s="85" t="s">
        <v>101</v>
      </c>
      <c r="D13" s="104"/>
      <c r="E13" s="103"/>
      <c r="F13" s="103"/>
      <c r="G13" s="103"/>
      <c r="H13" s="111"/>
      <c r="I13" s="112"/>
      <c r="J13" s="112"/>
      <c r="K13" s="113"/>
      <c r="L13" s="111"/>
      <c r="M13" s="112"/>
      <c r="N13" s="112"/>
      <c r="O13" s="113"/>
      <c r="P13" s="25"/>
      <c r="Q13" s="25"/>
    </row>
    <row r="14" spans="1:17" ht="9.9499999999999993" customHeight="1">
      <c r="A14" s="145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</row>
    <row r="15" spans="1:17" ht="30" customHeight="1">
      <c r="A15" s="121" t="s">
        <v>46</v>
      </c>
      <c r="B15" s="97"/>
      <c r="C15" s="97"/>
      <c r="D15" s="97"/>
      <c r="E15" s="97"/>
      <c r="F15" s="121" t="s">
        <v>85</v>
      </c>
      <c r="G15" s="121"/>
      <c r="H15" s="121"/>
      <c r="I15" s="121" t="s">
        <v>31</v>
      </c>
      <c r="J15" s="121"/>
      <c r="K15" s="121"/>
      <c r="L15" s="121" t="s">
        <v>32</v>
      </c>
      <c r="M15" s="121"/>
      <c r="N15" s="121"/>
      <c r="O15" s="121" t="s">
        <v>9</v>
      </c>
    </row>
    <row r="16" spans="1:17" s="19" customFormat="1" ht="22.5">
      <c r="A16" s="128"/>
      <c r="B16" s="128"/>
      <c r="C16" s="128"/>
      <c r="D16" s="128"/>
      <c r="E16" s="128"/>
      <c r="F16" s="28" t="s">
        <v>7</v>
      </c>
      <c r="G16" s="52" t="s">
        <v>38</v>
      </c>
      <c r="H16" s="52" t="s">
        <v>39</v>
      </c>
      <c r="I16" s="28" t="s">
        <v>7</v>
      </c>
      <c r="J16" s="52" t="s">
        <v>38</v>
      </c>
      <c r="K16" s="52" t="s">
        <v>39</v>
      </c>
      <c r="L16" s="28" t="s">
        <v>7</v>
      </c>
      <c r="M16" s="52" t="s">
        <v>38</v>
      </c>
      <c r="N16" s="52" t="s">
        <v>39</v>
      </c>
      <c r="O16" s="97"/>
    </row>
    <row r="17" spans="1:15" s="1" customFormat="1">
      <c r="A17" s="131" t="s">
        <v>22</v>
      </c>
      <c r="B17" s="132"/>
      <c r="C17" s="132"/>
      <c r="D17" s="132"/>
      <c r="E17" s="132"/>
      <c r="F17" s="20"/>
      <c r="G17" s="20"/>
      <c r="H17" s="20"/>
      <c r="I17" s="20"/>
      <c r="J17" s="20"/>
      <c r="K17" s="20"/>
      <c r="L17" s="20"/>
      <c r="M17" s="20"/>
      <c r="N17" s="20"/>
    </row>
    <row r="18" spans="1:15" s="1" customFormat="1">
      <c r="A18" s="129" t="s">
        <v>61</v>
      </c>
      <c r="B18" s="130"/>
      <c r="C18" s="130"/>
      <c r="D18" s="130"/>
      <c r="E18" s="130"/>
      <c r="F18" s="23">
        <f>SUM(G18:H18)</f>
        <v>96</v>
      </c>
      <c r="G18" s="21">
        <f>(4*12)+(2*24)</f>
        <v>96</v>
      </c>
      <c r="H18" s="21">
        <v>0</v>
      </c>
      <c r="I18" s="23">
        <f>SUM(J18:K18)</f>
        <v>0</v>
      </c>
      <c r="J18" s="21">
        <v>0</v>
      </c>
      <c r="K18" s="21">
        <v>0</v>
      </c>
      <c r="L18" s="23">
        <f>SUM(M18:N18)</f>
        <v>0</v>
      </c>
      <c r="M18" s="21">
        <v>0</v>
      </c>
      <c r="N18" s="21">
        <v>0</v>
      </c>
      <c r="O18" s="75">
        <f>F18+I18+L18</f>
        <v>96</v>
      </c>
    </row>
    <row r="19" spans="1:15" s="1" customFormat="1">
      <c r="A19" s="129" t="s">
        <v>89</v>
      </c>
      <c r="B19" s="130"/>
      <c r="C19" s="130"/>
      <c r="D19" s="130"/>
      <c r="E19" s="130"/>
      <c r="F19" s="23">
        <f t="shared" ref="F19:F22" si="0">SUM(G19:H19)</f>
        <v>50</v>
      </c>
      <c r="G19" s="21">
        <v>0</v>
      </c>
      <c r="H19" s="21">
        <f>12.5*4</f>
        <v>50</v>
      </c>
      <c r="I19" s="23">
        <f t="shared" ref="I19:I22" si="1">SUM(J19:K19)</f>
        <v>0</v>
      </c>
      <c r="J19" s="21">
        <v>0</v>
      </c>
      <c r="K19" s="21">
        <v>0</v>
      </c>
      <c r="L19" s="23">
        <f t="shared" ref="L19:L22" si="2">SUM(M19:N19)</f>
        <v>0</v>
      </c>
      <c r="M19" s="21">
        <v>0</v>
      </c>
      <c r="N19" s="21">
        <v>0</v>
      </c>
      <c r="O19" s="75">
        <f t="shared" ref="O19:O23" si="3">F19+I19+L19</f>
        <v>50</v>
      </c>
    </row>
    <row r="20" spans="1:15" s="1" customFormat="1">
      <c r="A20" s="129" t="s">
        <v>62</v>
      </c>
      <c r="B20" s="130"/>
      <c r="C20" s="130"/>
      <c r="D20" s="130"/>
      <c r="E20" s="130"/>
      <c r="F20" s="23">
        <f t="shared" si="0"/>
        <v>0</v>
      </c>
      <c r="G20" s="21">
        <v>0</v>
      </c>
      <c r="H20" s="21">
        <v>0</v>
      </c>
      <c r="I20" s="23">
        <f t="shared" si="1"/>
        <v>0</v>
      </c>
      <c r="J20" s="21">
        <v>0</v>
      </c>
      <c r="K20" s="21">
        <v>0</v>
      </c>
      <c r="L20" s="23">
        <f t="shared" si="2"/>
        <v>44</v>
      </c>
      <c r="M20" s="21">
        <f>12+(2*16)</f>
        <v>44</v>
      </c>
      <c r="N20" s="21">
        <v>0</v>
      </c>
      <c r="O20" s="75">
        <f t="shared" si="3"/>
        <v>44</v>
      </c>
    </row>
    <row r="21" spans="1:15" s="1" customFormat="1">
      <c r="A21" s="129" t="s">
        <v>63</v>
      </c>
      <c r="B21" s="130"/>
      <c r="C21" s="130"/>
      <c r="D21" s="130"/>
      <c r="E21" s="130"/>
      <c r="F21" s="23">
        <f t="shared" si="0"/>
        <v>0</v>
      </c>
      <c r="G21" s="21">
        <v>0</v>
      </c>
      <c r="H21" s="21">
        <v>0</v>
      </c>
      <c r="I21" s="23">
        <f t="shared" si="1"/>
        <v>0</v>
      </c>
      <c r="J21" s="21">
        <v>0</v>
      </c>
      <c r="K21" s="21">
        <v>0</v>
      </c>
      <c r="L21" s="23">
        <f t="shared" si="2"/>
        <v>116</v>
      </c>
      <c r="M21" s="21">
        <v>0</v>
      </c>
      <c r="N21" s="21">
        <f>12+(2*52)</f>
        <v>116</v>
      </c>
      <c r="O21" s="75">
        <f t="shared" si="3"/>
        <v>116</v>
      </c>
    </row>
    <row r="22" spans="1:15" s="1" customFormat="1">
      <c r="A22" s="129" t="s">
        <v>64</v>
      </c>
      <c r="B22" s="130"/>
      <c r="C22" s="130"/>
      <c r="D22" s="130"/>
      <c r="E22" s="130"/>
      <c r="F22" s="23">
        <f t="shared" si="0"/>
        <v>0</v>
      </c>
      <c r="G22" s="21">
        <v>0</v>
      </c>
      <c r="H22" s="21">
        <v>0</v>
      </c>
      <c r="I22" s="23">
        <f t="shared" si="1"/>
        <v>0</v>
      </c>
      <c r="J22" s="21">
        <v>0</v>
      </c>
      <c r="K22" s="21">
        <v>0</v>
      </c>
      <c r="L22" s="23">
        <f t="shared" si="2"/>
        <v>117</v>
      </c>
      <c r="M22" s="21">
        <v>0</v>
      </c>
      <c r="N22" s="21">
        <f>81+(2*18)</f>
        <v>117</v>
      </c>
      <c r="O22" s="75">
        <f t="shared" si="3"/>
        <v>117</v>
      </c>
    </row>
    <row r="23" spans="1:15" s="1" customFormat="1">
      <c r="A23" s="123" t="s">
        <v>95</v>
      </c>
      <c r="B23" s="124"/>
      <c r="C23" s="124"/>
      <c r="D23" s="124"/>
      <c r="E23" s="124"/>
      <c r="F23" s="23">
        <f t="shared" ref="F23:N23" si="4">SUM(F18:F22)</f>
        <v>146</v>
      </c>
      <c r="G23" s="74">
        <f t="shared" si="4"/>
        <v>96</v>
      </c>
      <c r="H23" s="74">
        <f t="shared" si="4"/>
        <v>50</v>
      </c>
      <c r="I23" s="23">
        <f t="shared" si="4"/>
        <v>0</v>
      </c>
      <c r="J23" s="74">
        <f t="shared" si="4"/>
        <v>0</v>
      </c>
      <c r="K23" s="74">
        <f t="shared" si="4"/>
        <v>0</v>
      </c>
      <c r="L23" s="23">
        <f t="shared" si="4"/>
        <v>277</v>
      </c>
      <c r="M23" s="74">
        <f t="shared" si="4"/>
        <v>44</v>
      </c>
      <c r="N23" s="74">
        <f t="shared" si="4"/>
        <v>233</v>
      </c>
      <c r="O23" s="81">
        <f t="shared" si="3"/>
        <v>423</v>
      </c>
    </row>
    <row r="24" spans="1:15" s="1" customFormat="1">
      <c r="A24" s="131" t="s">
        <v>23</v>
      </c>
      <c r="B24" s="132"/>
      <c r="C24" s="132"/>
      <c r="D24" s="132"/>
      <c r="E24" s="132"/>
      <c r="F24" s="20"/>
      <c r="G24" s="20"/>
      <c r="H24" s="20"/>
      <c r="I24" s="20"/>
      <c r="J24" s="20"/>
      <c r="K24" s="20"/>
      <c r="L24" s="20"/>
      <c r="M24" s="20"/>
      <c r="N24" s="20"/>
      <c r="O24" s="26"/>
    </row>
    <row r="25" spans="1:15" s="1" customFormat="1">
      <c r="A25" s="129" t="s">
        <v>65</v>
      </c>
      <c r="B25" s="130"/>
      <c r="C25" s="130"/>
      <c r="D25" s="130"/>
      <c r="E25" s="130"/>
      <c r="F25" s="23">
        <f>SUM(G25:H25)</f>
        <v>48</v>
      </c>
      <c r="G25" s="21">
        <f>2*24</f>
        <v>48</v>
      </c>
      <c r="H25" s="21">
        <v>0</v>
      </c>
      <c r="I25" s="23">
        <f>SUM(J25:K25)</f>
        <v>0</v>
      </c>
      <c r="J25" s="21">
        <v>0</v>
      </c>
      <c r="K25" s="21">
        <v>0</v>
      </c>
      <c r="L25" s="23">
        <f>SUM(M25:N25)</f>
        <v>0</v>
      </c>
      <c r="M25" s="21">
        <v>0</v>
      </c>
      <c r="N25" s="21">
        <v>0</v>
      </c>
      <c r="O25" s="75">
        <f>F25+I25+L25</f>
        <v>48</v>
      </c>
    </row>
    <row r="26" spans="1:15" s="1" customFormat="1">
      <c r="A26" s="129" t="s">
        <v>66</v>
      </c>
      <c r="B26" s="130"/>
      <c r="C26" s="130"/>
      <c r="D26" s="130"/>
      <c r="E26" s="130"/>
      <c r="F26" s="23">
        <f t="shared" ref="F26:F28" si="5">SUM(G26:H26)</f>
        <v>33</v>
      </c>
      <c r="G26" s="21">
        <f>9+(2*12)</f>
        <v>33</v>
      </c>
      <c r="H26" s="21">
        <v>0</v>
      </c>
      <c r="I26" s="23">
        <f t="shared" ref="I26:I28" si="6">SUM(J26:K26)</f>
        <v>0</v>
      </c>
      <c r="J26" s="21">
        <v>0</v>
      </c>
      <c r="K26" s="21">
        <v>0</v>
      </c>
      <c r="L26" s="23">
        <f t="shared" ref="L26:L28" si="7">SUM(M26:N26)</f>
        <v>0</v>
      </c>
      <c r="M26" s="21">
        <v>0</v>
      </c>
      <c r="N26" s="21">
        <v>0</v>
      </c>
      <c r="O26" s="75">
        <f t="shared" ref="O26:O29" si="8">F26+I26+L26</f>
        <v>33</v>
      </c>
    </row>
    <row r="27" spans="1:15" s="1" customFormat="1">
      <c r="A27" s="129" t="s">
        <v>67</v>
      </c>
      <c r="B27" s="130"/>
      <c r="C27" s="130"/>
      <c r="D27" s="130"/>
      <c r="E27" s="130"/>
      <c r="F27" s="23">
        <f t="shared" si="5"/>
        <v>0</v>
      </c>
      <c r="G27" s="21">
        <v>0</v>
      </c>
      <c r="H27" s="21">
        <v>0</v>
      </c>
      <c r="I27" s="23">
        <f t="shared" si="6"/>
        <v>15</v>
      </c>
      <c r="J27" s="24">
        <v>15</v>
      </c>
      <c r="K27" s="21">
        <v>0</v>
      </c>
      <c r="L27" s="23">
        <f t="shared" si="7"/>
        <v>0</v>
      </c>
      <c r="M27" s="21">
        <v>0</v>
      </c>
      <c r="N27" s="21">
        <v>0</v>
      </c>
      <c r="O27" s="75">
        <f t="shared" si="8"/>
        <v>15</v>
      </c>
    </row>
    <row r="28" spans="1:15" s="1" customFormat="1">
      <c r="A28" s="129" t="s">
        <v>62</v>
      </c>
      <c r="B28" s="130"/>
      <c r="C28" s="130"/>
      <c r="D28" s="130"/>
      <c r="E28" s="130"/>
      <c r="F28" s="23">
        <f t="shared" si="5"/>
        <v>0</v>
      </c>
      <c r="G28" s="21">
        <v>0</v>
      </c>
      <c r="H28" s="21">
        <v>0</v>
      </c>
      <c r="I28" s="23">
        <f t="shared" si="6"/>
        <v>0</v>
      </c>
      <c r="J28" s="21">
        <v>0</v>
      </c>
      <c r="K28" s="21">
        <v>0</v>
      </c>
      <c r="L28" s="23">
        <f t="shared" si="7"/>
        <v>44</v>
      </c>
      <c r="M28" s="21">
        <f>12+(2*16)</f>
        <v>44</v>
      </c>
      <c r="N28" s="21">
        <v>0</v>
      </c>
      <c r="O28" s="75">
        <f t="shared" si="8"/>
        <v>44</v>
      </c>
    </row>
    <row r="29" spans="1:15" s="1" customFormat="1">
      <c r="A29" s="123" t="s">
        <v>96</v>
      </c>
      <c r="B29" s="124"/>
      <c r="C29" s="124"/>
      <c r="D29" s="124"/>
      <c r="E29" s="124"/>
      <c r="F29" s="23">
        <f t="shared" ref="F29:N29" si="9">SUM(F25:F28)</f>
        <v>81</v>
      </c>
      <c r="G29" s="74">
        <f t="shared" si="9"/>
        <v>81</v>
      </c>
      <c r="H29" s="74">
        <f t="shared" si="9"/>
        <v>0</v>
      </c>
      <c r="I29" s="23">
        <f t="shared" si="9"/>
        <v>15</v>
      </c>
      <c r="J29" s="74">
        <f t="shared" si="9"/>
        <v>15</v>
      </c>
      <c r="K29" s="74">
        <f t="shared" si="9"/>
        <v>0</v>
      </c>
      <c r="L29" s="23">
        <f t="shared" si="9"/>
        <v>44</v>
      </c>
      <c r="M29" s="74">
        <f t="shared" si="9"/>
        <v>44</v>
      </c>
      <c r="N29" s="74">
        <f t="shared" si="9"/>
        <v>0</v>
      </c>
      <c r="O29" s="81">
        <f t="shared" si="8"/>
        <v>140</v>
      </c>
    </row>
    <row r="30" spans="1:15" s="1" customFormat="1">
      <c r="A30" s="131" t="s">
        <v>24</v>
      </c>
      <c r="B30" s="132"/>
      <c r="C30" s="132"/>
      <c r="D30" s="132"/>
      <c r="E30" s="132"/>
      <c r="F30" s="20"/>
      <c r="G30" s="20"/>
      <c r="H30" s="20"/>
      <c r="I30" s="20"/>
      <c r="J30" s="20"/>
      <c r="K30" s="20"/>
      <c r="L30" s="20"/>
      <c r="M30" s="20"/>
      <c r="N30" s="20"/>
      <c r="O30" s="26"/>
    </row>
    <row r="31" spans="1:15" s="1" customFormat="1">
      <c r="A31" s="129" t="s">
        <v>68</v>
      </c>
      <c r="B31" s="130"/>
      <c r="C31" s="130"/>
      <c r="D31" s="130"/>
      <c r="E31" s="130"/>
      <c r="F31" s="23">
        <f>SUM(G31:H31)</f>
        <v>108</v>
      </c>
      <c r="G31" s="21">
        <f>48+(2*24)</f>
        <v>96</v>
      </c>
      <c r="H31" s="21">
        <f>2*6</f>
        <v>12</v>
      </c>
      <c r="I31" s="23">
        <f>SUM(J31:K31)</f>
        <v>0</v>
      </c>
      <c r="J31" s="21">
        <v>0</v>
      </c>
      <c r="K31" s="21">
        <v>0</v>
      </c>
      <c r="L31" s="23">
        <f>SUM(M31:N31)</f>
        <v>0</v>
      </c>
      <c r="M31" s="21">
        <v>0</v>
      </c>
      <c r="N31" s="21">
        <v>0</v>
      </c>
      <c r="O31" s="75">
        <f>F31+I31+L31</f>
        <v>108</v>
      </c>
    </row>
    <row r="32" spans="1:15" s="1" customFormat="1">
      <c r="A32" s="129" t="s">
        <v>62</v>
      </c>
      <c r="B32" s="130"/>
      <c r="C32" s="130"/>
      <c r="D32" s="130"/>
      <c r="E32" s="130"/>
      <c r="F32" s="23">
        <f>SUM(G32:H32)</f>
        <v>0</v>
      </c>
      <c r="G32" s="21">
        <v>0</v>
      </c>
      <c r="H32" s="21">
        <v>0</v>
      </c>
      <c r="I32" s="23">
        <f>SUM(J32:K32)</f>
        <v>0</v>
      </c>
      <c r="J32" s="21">
        <v>0</v>
      </c>
      <c r="K32" s="21">
        <v>0</v>
      </c>
      <c r="L32" s="23">
        <f>SUM(M32:N32)</f>
        <v>44</v>
      </c>
      <c r="M32" s="21">
        <f>12+(2*16)</f>
        <v>44</v>
      </c>
      <c r="N32" s="21">
        <v>0</v>
      </c>
      <c r="O32" s="75">
        <f t="shared" ref="O32:O33" si="10">F32+I32+L32</f>
        <v>44</v>
      </c>
    </row>
    <row r="33" spans="1:15" s="1" customFormat="1">
      <c r="A33" s="123" t="s">
        <v>97</v>
      </c>
      <c r="B33" s="124"/>
      <c r="C33" s="124"/>
      <c r="D33" s="124"/>
      <c r="E33" s="124"/>
      <c r="F33" s="23">
        <f t="shared" ref="F33:N33" si="11">SUM(F31:F32)</f>
        <v>108</v>
      </c>
      <c r="G33" s="74">
        <f t="shared" si="11"/>
        <v>96</v>
      </c>
      <c r="H33" s="74">
        <f t="shared" si="11"/>
        <v>12</v>
      </c>
      <c r="I33" s="23">
        <f t="shared" si="11"/>
        <v>0</v>
      </c>
      <c r="J33" s="74">
        <f t="shared" si="11"/>
        <v>0</v>
      </c>
      <c r="K33" s="74">
        <f t="shared" si="11"/>
        <v>0</v>
      </c>
      <c r="L33" s="23">
        <f t="shared" si="11"/>
        <v>44</v>
      </c>
      <c r="M33" s="74">
        <f t="shared" si="11"/>
        <v>44</v>
      </c>
      <c r="N33" s="74">
        <f t="shared" si="11"/>
        <v>0</v>
      </c>
      <c r="O33" s="81">
        <f t="shared" si="10"/>
        <v>152</v>
      </c>
    </row>
    <row r="34" spans="1:15" s="1" customFormat="1">
      <c r="A34" s="131" t="s">
        <v>25</v>
      </c>
      <c r="B34" s="132"/>
      <c r="C34" s="132"/>
      <c r="D34" s="132"/>
      <c r="E34" s="132"/>
      <c r="F34" s="20"/>
      <c r="G34" s="20"/>
      <c r="H34" s="20"/>
      <c r="I34" s="20"/>
      <c r="J34" s="20"/>
      <c r="K34" s="20"/>
      <c r="L34" s="20"/>
      <c r="M34" s="20"/>
      <c r="N34" s="20"/>
      <c r="O34" s="26"/>
    </row>
    <row r="35" spans="1:15" s="1" customFormat="1">
      <c r="A35" s="129" t="s">
        <v>69</v>
      </c>
      <c r="B35" s="130"/>
      <c r="C35" s="130"/>
      <c r="D35" s="130"/>
      <c r="E35" s="130"/>
      <c r="F35" s="23">
        <f>SUM(G35:H35)</f>
        <v>112</v>
      </c>
      <c r="G35" s="21">
        <f>48+40</f>
        <v>88</v>
      </c>
      <c r="H35" s="21">
        <v>24</v>
      </c>
      <c r="I35" s="23">
        <f>SUM(J35:K35)</f>
        <v>0</v>
      </c>
      <c r="J35" s="21">
        <v>0</v>
      </c>
      <c r="K35" s="21">
        <v>0</v>
      </c>
      <c r="L35" s="23">
        <f>SUM(M35:N35)</f>
        <v>0</v>
      </c>
      <c r="M35" s="21">
        <v>0</v>
      </c>
      <c r="N35" s="21">
        <v>0</v>
      </c>
      <c r="O35" s="75">
        <f>F35+I35+L35</f>
        <v>112</v>
      </c>
    </row>
    <row r="36" spans="1:15" s="1" customFormat="1">
      <c r="A36" s="129" t="s">
        <v>70</v>
      </c>
      <c r="B36" s="130"/>
      <c r="C36" s="130"/>
      <c r="D36" s="130"/>
      <c r="E36" s="130"/>
      <c r="F36" s="23">
        <f>SUM(G36:H36)</f>
        <v>0</v>
      </c>
      <c r="G36" s="21">
        <v>0</v>
      </c>
      <c r="H36" s="21">
        <v>0</v>
      </c>
      <c r="I36" s="23">
        <f>SUM(J36:K36)</f>
        <v>0</v>
      </c>
      <c r="J36" s="21">
        <v>0</v>
      </c>
      <c r="K36" s="21">
        <v>0</v>
      </c>
      <c r="L36" s="23">
        <f>SUM(M36:N36)</f>
        <v>16</v>
      </c>
      <c r="M36" s="21">
        <v>16</v>
      </c>
      <c r="N36" s="21">
        <v>0</v>
      </c>
      <c r="O36" s="75">
        <f t="shared" ref="O36:O37" si="12">F36+I36+L36</f>
        <v>16</v>
      </c>
    </row>
    <row r="37" spans="1:15" s="1" customFormat="1">
      <c r="A37" s="123" t="s">
        <v>98</v>
      </c>
      <c r="B37" s="124"/>
      <c r="C37" s="124"/>
      <c r="D37" s="124"/>
      <c r="E37" s="124"/>
      <c r="F37" s="23">
        <f t="shared" ref="F37:N37" si="13">SUM(F35:F36)</f>
        <v>112</v>
      </c>
      <c r="G37" s="74">
        <f t="shared" si="13"/>
        <v>88</v>
      </c>
      <c r="H37" s="74">
        <f t="shared" si="13"/>
        <v>24</v>
      </c>
      <c r="I37" s="23">
        <f t="shared" si="13"/>
        <v>0</v>
      </c>
      <c r="J37" s="74">
        <f t="shared" si="13"/>
        <v>0</v>
      </c>
      <c r="K37" s="74">
        <f t="shared" si="13"/>
        <v>0</v>
      </c>
      <c r="L37" s="23">
        <f t="shared" si="13"/>
        <v>16</v>
      </c>
      <c r="M37" s="74">
        <f t="shared" si="13"/>
        <v>16</v>
      </c>
      <c r="N37" s="74">
        <f t="shared" si="13"/>
        <v>0</v>
      </c>
      <c r="O37" s="81">
        <f t="shared" si="12"/>
        <v>128</v>
      </c>
    </row>
    <row r="38" spans="1:15" s="48" customFormat="1">
      <c r="A38" s="143" t="s">
        <v>71</v>
      </c>
      <c r="B38" s="144"/>
      <c r="C38" s="144"/>
      <c r="D38" s="144"/>
      <c r="E38" s="144"/>
      <c r="F38" s="47">
        <v>462</v>
      </c>
      <c r="G38" s="47"/>
      <c r="H38" s="47"/>
      <c r="I38" s="47">
        <v>348</v>
      </c>
      <c r="J38" s="47"/>
      <c r="K38" s="47"/>
      <c r="L38" s="47"/>
      <c r="M38" s="47"/>
      <c r="N38" s="47"/>
      <c r="O38" s="82">
        <f>F38+I38</f>
        <v>810</v>
      </c>
    </row>
    <row r="39" spans="1:15" s="1" customFormat="1">
      <c r="A39" s="140" t="s">
        <v>7</v>
      </c>
      <c r="B39" s="140"/>
      <c r="C39" s="140"/>
      <c r="D39" s="140"/>
      <c r="E39" s="140"/>
      <c r="F39" s="22">
        <f>F23+F29+F33+F37+F38</f>
        <v>909</v>
      </c>
      <c r="G39" s="22">
        <f t="shared" ref="G39:O39" si="14">G23+G29+G33+G37+G38</f>
        <v>361</v>
      </c>
      <c r="H39" s="22">
        <f t="shared" si="14"/>
        <v>86</v>
      </c>
      <c r="I39" s="22">
        <f t="shared" si="14"/>
        <v>363</v>
      </c>
      <c r="J39" s="22">
        <f t="shared" si="14"/>
        <v>15</v>
      </c>
      <c r="K39" s="22">
        <f t="shared" si="14"/>
        <v>0</v>
      </c>
      <c r="L39" s="22">
        <f t="shared" si="14"/>
        <v>381</v>
      </c>
      <c r="M39" s="22">
        <f t="shared" si="14"/>
        <v>148</v>
      </c>
      <c r="N39" s="22">
        <f t="shared" si="14"/>
        <v>233</v>
      </c>
      <c r="O39" s="22">
        <f t="shared" si="14"/>
        <v>1653</v>
      </c>
    </row>
    <row r="40" spans="1:15" ht="18.75">
      <c r="A40" s="141"/>
      <c r="B40" s="142"/>
      <c r="C40" s="142"/>
      <c r="D40" s="142"/>
      <c r="E40" s="142"/>
      <c r="F40" s="142"/>
      <c r="G40" s="142"/>
      <c r="H40" s="142"/>
      <c r="I40" s="142"/>
      <c r="J40" s="142"/>
      <c r="K40" s="142"/>
      <c r="L40" s="142"/>
      <c r="M40" s="142"/>
      <c r="N40" s="142"/>
    </row>
    <row r="41" spans="1:15" ht="18.75">
      <c r="A41" s="89" t="s">
        <v>13</v>
      </c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1"/>
    </row>
    <row r="42" spans="1:15" ht="38.25" customHeight="1">
      <c r="A42" s="121" t="s">
        <v>6</v>
      </c>
      <c r="B42" s="97"/>
      <c r="C42" s="121" t="s">
        <v>14</v>
      </c>
      <c r="D42" s="121" t="s">
        <v>15</v>
      </c>
      <c r="E42" s="121" t="s">
        <v>33</v>
      </c>
      <c r="F42" s="122"/>
      <c r="G42" s="122"/>
      <c r="H42" s="121" t="s">
        <v>31</v>
      </c>
      <c r="I42" s="122"/>
      <c r="J42" s="122"/>
      <c r="K42" s="70" t="s">
        <v>32</v>
      </c>
      <c r="L42" s="121" t="s">
        <v>16</v>
      </c>
      <c r="M42" s="121" t="s">
        <v>8</v>
      </c>
      <c r="N42" s="121" t="s">
        <v>17</v>
      </c>
      <c r="O42" s="121" t="s">
        <v>8</v>
      </c>
    </row>
    <row r="43" spans="1:15" ht="22.5">
      <c r="A43" s="97"/>
      <c r="B43" s="97"/>
      <c r="C43" s="122"/>
      <c r="D43" s="122"/>
      <c r="E43" s="70" t="s">
        <v>9</v>
      </c>
      <c r="F43" s="52" t="s">
        <v>34</v>
      </c>
      <c r="G43" s="52" t="s">
        <v>35</v>
      </c>
      <c r="H43" s="70" t="s">
        <v>9</v>
      </c>
      <c r="I43" s="52" t="s">
        <v>36</v>
      </c>
      <c r="J43" s="52" t="s">
        <v>37</v>
      </c>
      <c r="K43" s="70" t="s">
        <v>9</v>
      </c>
      <c r="L43" s="122"/>
      <c r="M43" s="122"/>
      <c r="N43" s="122"/>
      <c r="O43" s="122"/>
    </row>
    <row r="44" spans="1:15">
      <c r="A44" s="76" t="s">
        <v>86</v>
      </c>
      <c r="C44" s="77"/>
      <c r="D44" s="77"/>
      <c r="E44" s="78"/>
      <c r="F44" s="79"/>
      <c r="G44" s="79"/>
      <c r="H44" s="78"/>
      <c r="I44" s="79"/>
      <c r="J44" s="79"/>
      <c r="K44" s="78"/>
      <c r="L44" s="78"/>
      <c r="M44" s="78"/>
      <c r="N44" s="78"/>
      <c r="O44" s="80"/>
    </row>
    <row r="45" spans="1:15" s="1" customFormat="1">
      <c r="A45" s="92" t="s">
        <v>19</v>
      </c>
      <c r="B45" s="93"/>
      <c r="C45" s="10" t="s">
        <v>40</v>
      </c>
      <c r="D45" s="11" t="s">
        <v>22</v>
      </c>
      <c r="E45" s="32">
        <f>SUM(F45:G45)</f>
        <v>12</v>
      </c>
      <c r="F45" s="33">
        <v>12</v>
      </c>
      <c r="G45" s="33">
        <v>0</v>
      </c>
      <c r="H45" s="32">
        <f>SUM(I45:J45)</f>
        <v>0</v>
      </c>
      <c r="I45" s="33">
        <v>0</v>
      </c>
      <c r="J45" s="33">
        <v>0</v>
      </c>
      <c r="K45" s="34">
        <f t="shared" ref="K45:K65" si="15">((E45+H45)*L$39)/(F$39+I$39)</f>
        <v>3.5943396226415096</v>
      </c>
      <c r="L45" s="32">
        <f>E45+H45+K45</f>
        <v>15.59433962264151</v>
      </c>
      <c r="M45" s="35">
        <f t="shared" ref="M45:M65" si="16">L45/L$66</f>
        <v>9.433962264150943E-3</v>
      </c>
      <c r="N45" s="32">
        <f t="shared" ref="N45:N65" si="17">(L45*A$9)/L$66</f>
        <v>8.0094339622641506</v>
      </c>
      <c r="O45" s="35">
        <f t="shared" ref="O45:O65" si="18">N45/N$66</f>
        <v>9.433962264150943E-3</v>
      </c>
    </row>
    <row r="46" spans="1:15" s="1" customFormat="1">
      <c r="A46" s="92" t="s">
        <v>19</v>
      </c>
      <c r="B46" s="93"/>
      <c r="C46" s="10" t="s">
        <v>41</v>
      </c>
      <c r="D46" s="11" t="s">
        <v>22</v>
      </c>
      <c r="E46" s="14">
        <f t="shared" ref="E46:E64" si="19">SUM(F46:G46)</f>
        <v>12</v>
      </c>
      <c r="F46" s="12">
        <v>12</v>
      </c>
      <c r="G46" s="12">
        <v>0</v>
      </c>
      <c r="H46" s="14">
        <f t="shared" ref="H46:H64" si="20">SUM(I46:J46)</f>
        <v>0</v>
      </c>
      <c r="I46" s="12">
        <v>0</v>
      </c>
      <c r="J46" s="12">
        <v>0</v>
      </c>
      <c r="K46" s="34">
        <f t="shared" si="15"/>
        <v>3.5943396226415096</v>
      </c>
      <c r="L46" s="14">
        <f t="shared" ref="L46:L64" si="21">E46+H46+K46</f>
        <v>15.59433962264151</v>
      </c>
      <c r="M46" s="15">
        <f t="shared" si="16"/>
        <v>9.433962264150943E-3</v>
      </c>
      <c r="N46" s="14">
        <f t="shared" si="17"/>
        <v>8.0094339622641506</v>
      </c>
      <c r="O46" s="15">
        <f t="shared" si="18"/>
        <v>9.433962264150943E-3</v>
      </c>
    </row>
    <row r="47" spans="1:15" s="1" customFormat="1">
      <c r="A47" s="92" t="s">
        <v>19</v>
      </c>
      <c r="B47" s="93"/>
      <c r="C47" s="10" t="s">
        <v>42</v>
      </c>
      <c r="D47" s="11" t="s">
        <v>22</v>
      </c>
      <c r="E47" s="14">
        <f t="shared" si="19"/>
        <v>12</v>
      </c>
      <c r="F47" s="12">
        <v>12</v>
      </c>
      <c r="G47" s="12">
        <v>0</v>
      </c>
      <c r="H47" s="14">
        <f t="shared" si="20"/>
        <v>0</v>
      </c>
      <c r="I47" s="12">
        <v>0</v>
      </c>
      <c r="J47" s="12">
        <v>0</v>
      </c>
      <c r="K47" s="34">
        <f t="shared" si="15"/>
        <v>3.5943396226415096</v>
      </c>
      <c r="L47" s="14">
        <f t="shared" si="21"/>
        <v>15.59433962264151</v>
      </c>
      <c r="M47" s="15">
        <f t="shared" si="16"/>
        <v>9.433962264150943E-3</v>
      </c>
      <c r="N47" s="14">
        <f t="shared" si="17"/>
        <v>8.0094339622641506</v>
      </c>
      <c r="O47" s="15">
        <f t="shared" si="18"/>
        <v>9.433962264150943E-3</v>
      </c>
    </row>
    <row r="48" spans="1:15" s="1" customFormat="1">
      <c r="A48" s="92" t="s">
        <v>19</v>
      </c>
      <c r="B48" s="93"/>
      <c r="C48" s="10" t="s">
        <v>43</v>
      </c>
      <c r="D48" s="11" t="s">
        <v>22</v>
      </c>
      <c r="E48" s="14">
        <f t="shared" si="19"/>
        <v>12</v>
      </c>
      <c r="F48" s="12">
        <v>12</v>
      </c>
      <c r="G48" s="12">
        <v>0</v>
      </c>
      <c r="H48" s="14">
        <f t="shared" si="20"/>
        <v>0</v>
      </c>
      <c r="I48" s="12">
        <v>0</v>
      </c>
      <c r="J48" s="12">
        <v>0</v>
      </c>
      <c r="K48" s="34">
        <f t="shared" si="15"/>
        <v>3.5943396226415096</v>
      </c>
      <c r="L48" s="14">
        <f t="shared" si="21"/>
        <v>15.59433962264151</v>
      </c>
      <c r="M48" s="15">
        <f t="shared" si="16"/>
        <v>9.433962264150943E-3</v>
      </c>
      <c r="N48" s="14">
        <f t="shared" si="17"/>
        <v>8.0094339622641506</v>
      </c>
      <c r="O48" s="15">
        <f t="shared" si="18"/>
        <v>9.433962264150943E-3</v>
      </c>
    </row>
    <row r="49" spans="1:15" s="1" customFormat="1">
      <c r="A49" s="92" t="s">
        <v>19</v>
      </c>
      <c r="B49" s="93"/>
      <c r="C49" s="10" t="s">
        <v>44</v>
      </c>
      <c r="D49" s="11" t="s">
        <v>22</v>
      </c>
      <c r="E49" s="14">
        <f t="shared" si="19"/>
        <v>24</v>
      </c>
      <c r="F49" s="12">
        <v>24</v>
      </c>
      <c r="G49" s="12">
        <v>0</v>
      </c>
      <c r="H49" s="14">
        <f t="shared" si="20"/>
        <v>0</v>
      </c>
      <c r="I49" s="12">
        <v>0</v>
      </c>
      <c r="J49" s="12">
        <v>0</v>
      </c>
      <c r="K49" s="34">
        <f t="shared" si="15"/>
        <v>7.1886792452830193</v>
      </c>
      <c r="L49" s="14">
        <f t="shared" si="21"/>
        <v>31.188679245283019</v>
      </c>
      <c r="M49" s="15">
        <f t="shared" si="16"/>
        <v>1.8867924528301886E-2</v>
      </c>
      <c r="N49" s="14">
        <f t="shared" si="17"/>
        <v>16.018867924528301</v>
      </c>
      <c r="O49" s="15">
        <f t="shared" si="18"/>
        <v>1.8867924528301886E-2</v>
      </c>
    </row>
    <row r="50" spans="1:15" s="1" customFormat="1">
      <c r="A50" s="92" t="s">
        <v>19</v>
      </c>
      <c r="B50" s="93"/>
      <c r="C50" s="10" t="s">
        <v>45</v>
      </c>
      <c r="D50" s="11" t="s">
        <v>22</v>
      </c>
      <c r="E50" s="14">
        <f t="shared" si="19"/>
        <v>24</v>
      </c>
      <c r="F50" s="12">
        <v>24</v>
      </c>
      <c r="G50" s="12">
        <v>0</v>
      </c>
      <c r="H50" s="14">
        <f t="shared" si="20"/>
        <v>0</v>
      </c>
      <c r="I50" s="12">
        <v>0</v>
      </c>
      <c r="J50" s="12">
        <v>0</v>
      </c>
      <c r="K50" s="34">
        <f t="shared" si="15"/>
        <v>7.1886792452830193</v>
      </c>
      <c r="L50" s="14">
        <f t="shared" si="21"/>
        <v>31.188679245283019</v>
      </c>
      <c r="M50" s="15">
        <f t="shared" si="16"/>
        <v>1.8867924528301886E-2</v>
      </c>
      <c r="N50" s="14">
        <f t="shared" si="17"/>
        <v>16.018867924528301</v>
      </c>
      <c r="O50" s="15">
        <f t="shared" si="18"/>
        <v>1.8867924528301886E-2</v>
      </c>
    </row>
    <row r="51" spans="1:15" s="1" customFormat="1">
      <c r="A51" s="92" t="s">
        <v>18</v>
      </c>
      <c r="B51" s="93"/>
      <c r="C51" s="10" t="s">
        <v>91</v>
      </c>
      <c r="D51" s="11" t="s">
        <v>22</v>
      </c>
      <c r="E51" s="14">
        <f t="shared" si="19"/>
        <v>12.5</v>
      </c>
      <c r="F51" s="12">
        <v>0</v>
      </c>
      <c r="G51" s="12">
        <v>12.5</v>
      </c>
      <c r="H51" s="14">
        <f t="shared" si="20"/>
        <v>0</v>
      </c>
      <c r="I51" s="12">
        <v>0</v>
      </c>
      <c r="J51" s="12">
        <v>0</v>
      </c>
      <c r="K51" s="34">
        <f t="shared" si="15"/>
        <v>3.7441037735849059</v>
      </c>
      <c r="L51" s="14">
        <f t="shared" si="21"/>
        <v>16.244103773584907</v>
      </c>
      <c r="M51" s="15">
        <f t="shared" si="16"/>
        <v>9.827044025157234E-3</v>
      </c>
      <c r="N51" s="14">
        <f t="shared" si="17"/>
        <v>8.3431603773584921</v>
      </c>
      <c r="O51" s="15">
        <f t="shared" si="18"/>
        <v>9.827044025157234E-3</v>
      </c>
    </row>
    <row r="52" spans="1:15" s="1" customFormat="1">
      <c r="A52" s="92" t="s">
        <v>18</v>
      </c>
      <c r="B52" s="93"/>
      <c r="C52" s="10" t="s">
        <v>92</v>
      </c>
      <c r="D52" s="11" t="s">
        <v>22</v>
      </c>
      <c r="E52" s="14">
        <f t="shared" si="19"/>
        <v>12.5</v>
      </c>
      <c r="F52" s="12">
        <v>0</v>
      </c>
      <c r="G52" s="12">
        <v>12.5</v>
      </c>
      <c r="H52" s="14">
        <f t="shared" si="20"/>
        <v>0</v>
      </c>
      <c r="I52" s="12">
        <v>0</v>
      </c>
      <c r="J52" s="12">
        <v>0</v>
      </c>
      <c r="K52" s="34">
        <f t="shared" si="15"/>
        <v>3.7441037735849059</v>
      </c>
      <c r="L52" s="14">
        <f t="shared" si="21"/>
        <v>16.244103773584907</v>
      </c>
      <c r="M52" s="15">
        <f t="shared" si="16"/>
        <v>9.827044025157234E-3</v>
      </c>
      <c r="N52" s="14">
        <f t="shared" si="17"/>
        <v>8.3431603773584921</v>
      </c>
      <c r="O52" s="15">
        <f t="shared" si="18"/>
        <v>9.827044025157234E-3</v>
      </c>
    </row>
    <row r="53" spans="1:15" s="1" customFormat="1">
      <c r="A53" s="92" t="s">
        <v>18</v>
      </c>
      <c r="B53" s="93"/>
      <c r="C53" s="10" t="s">
        <v>93</v>
      </c>
      <c r="D53" s="11" t="s">
        <v>22</v>
      </c>
      <c r="E53" s="14">
        <f t="shared" si="19"/>
        <v>12.5</v>
      </c>
      <c r="F53" s="12">
        <v>0</v>
      </c>
      <c r="G53" s="12">
        <v>12.5</v>
      </c>
      <c r="H53" s="14">
        <f t="shared" si="20"/>
        <v>0</v>
      </c>
      <c r="I53" s="12">
        <v>0</v>
      </c>
      <c r="J53" s="12">
        <v>0</v>
      </c>
      <c r="K53" s="34">
        <f t="shared" si="15"/>
        <v>3.7441037735849059</v>
      </c>
      <c r="L53" s="14">
        <f t="shared" si="21"/>
        <v>16.244103773584907</v>
      </c>
      <c r="M53" s="15">
        <f t="shared" si="16"/>
        <v>9.827044025157234E-3</v>
      </c>
      <c r="N53" s="14">
        <f t="shared" si="17"/>
        <v>8.3431603773584921</v>
      </c>
      <c r="O53" s="15">
        <f t="shared" si="18"/>
        <v>9.827044025157234E-3</v>
      </c>
    </row>
    <row r="54" spans="1:15" s="1" customFormat="1">
      <c r="A54" s="92" t="s">
        <v>18</v>
      </c>
      <c r="B54" s="93"/>
      <c r="C54" s="10" t="s">
        <v>94</v>
      </c>
      <c r="D54" s="11" t="s">
        <v>22</v>
      </c>
      <c r="E54" s="14">
        <f t="shared" si="19"/>
        <v>12.5</v>
      </c>
      <c r="F54" s="12">
        <v>0</v>
      </c>
      <c r="G54" s="12">
        <v>12.5</v>
      </c>
      <c r="H54" s="14">
        <f t="shared" si="20"/>
        <v>0</v>
      </c>
      <c r="I54" s="12">
        <v>0</v>
      </c>
      <c r="J54" s="12">
        <v>0</v>
      </c>
      <c r="K54" s="34">
        <f t="shared" si="15"/>
        <v>3.7441037735849059</v>
      </c>
      <c r="L54" s="14">
        <f t="shared" si="21"/>
        <v>16.244103773584907</v>
      </c>
      <c r="M54" s="15">
        <f t="shared" si="16"/>
        <v>9.827044025157234E-3</v>
      </c>
      <c r="N54" s="14">
        <f t="shared" si="17"/>
        <v>8.3431603773584921</v>
      </c>
      <c r="O54" s="15">
        <f t="shared" si="18"/>
        <v>9.827044025157234E-3</v>
      </c>
    </row>
    <row r="55" spans="1:15" s="1" customFormat="1">
      <c r="A55" s="92" t="s">
        <v>20</v>
      </c>
      <c r="B55" s="93"/>
      <c r="C55" s="10" t="s">
        <v>48</v>
      </c>
      <c r="D55" s="11" t="s">
        <v>23</v>
      </c>
      <c r="E55" s="14">
        <f t="shared" si="19"/>
        <v>24</v>
      </c>
      <c r="F55" s="12">
        <v>24</v>
      </c>
      <c r="G55" s="12">
        <v>0</v>
      </c>
      <c r="H55" s="14">
        <f t="shared" si="20"/>
        <v>0</v>
      </c>
      <c r="I55" s="12">
        <v>0</v>
      </c>
      <c r="J55" s="12">
        <v>0</v>
      </c>
      <c r="K55" s="34">
        <f t="shared" si="15"/>
        <v>7.1886792452830193</v>
      </c>
      <c r="L55" s="14">
        <f t="shared" si="21"/>
        <v>31.188679245283019</v>
      </c>
      <c r="M55" s="15">
        <f t="shared" si="16"/>
        <v>1.8867924528301886E-2</v>
      </c>
      <c r="N55" s="14">
        <f t="shared" si="17"/>
        <v>16.018867924528301</v>
      </c>
      <c r="O55" s="15">
        <f t="shared" si="18"/>
        <v>1.8867924528301886E-2</v>
      </c>
    </row>
    <row r="56" spans="1:15" s="1" customFormat="1">
      <c r="A56" s="92" t="s">
        <v>20</v>
      </c>
      <c r="B56" s="93"/>
      <c r="C56" s="10" t="s">
        <v>49</v>
      </c>
      <c r="D56" s="11" t="s">
        <v>23</v>
      </c>
      <c r="E56" s="14">
        <f t="shared" si="19"/>
        <v>24</v>
      </c>
      <c r="F56" s="12">
        <v>24</v>
      </c>
      <c r="G56" s="12">
        <v>0</v>
      </c>
      <c r="H56" s="14">
        <f t="shared" si="20"/>
        <v>0</v>
      </c>
      <c r="I56" s="12">
        <v>0</v>
      </c>
      <c r="J56" s="12">
        <v>0</v>
      </c>
      <c r="K56" s="34">
        <f t="shared" si="15"/>
        <v>7.1886792452830193</v>
      </c>
      <c r="L56" s="14">
        <f t="shared" si="21"/>
        <v>31.188679245283019</v>
      </c>
      <c r="M56" s="15">
        <f t="shared" si="16"/>
        <v>1.8867924528301886E-2</v>
      </c>
      <c r="N56" s="14">
        <f t="shared" si="17"/>
        <v>16.018867924528301</v>
      </c>
      <c r="O56" s="15">
        <f t="shared" si="18"/>
        <v>1.8867924528301886E-2</v>
      </c>
    </row>
    <row r="57" spans="1:15" s="1" customFormat="1">
      <c r="A57" s="92" t="s">
        <v>47</v>
      </c>
      <c r="B57" s="93"/>
      <c r="C57" s="10" t="s">
        <v>50</v>
      </c>
      <c r="D57" s="11" t="s">
        <v>23</v>
      </c>
      <c r="E57" s="14">
        <f t="shared" si="19"/>
        <v>9</v>
      </c>
      <c r="F57" s="12">
        <v>9</v>
      </c>
      <c r="G57" s="12">
        <v>0</v>
      </c>
      <c r="H57" s="14">
        <f t="shared" si="20"/>
        <v>4.0909090909090908</v>
      </c>
      <c r="I57" s="16">
        <f>(E57*J$27)/(F$57+F$58+F$59)</f>
        <v>4.0909090909090908</v>
      </c>
      <c r="J57" s="12">
        <v>0</v>
      </c>
      <c r="K57" s="34">
        <f t="shared" si="15"/>
        <v>3.9210977701543737</v>
      </c>
      <c r="L57" s="14">
        <f t="shared" si="21"/>
        <v>17.012006861063462</v>
      </c>
      <c r="M57" s="15">
        <f t="shared" si="16"/>
        <v>1.0291595197255574E-2</v>
      </c>
      <c r="N57" s="14">
        <f t="shared" si="17"/>
        <v>8.7375643224699822</v>
      </c>
      <c r="O57" s="15">
        <f t="shared" si="18"/>
        <v>1.0291595197255574E-2</v>
      </c>
    </row>
    <row r="58" spans="1:15" s="1" customFormat="1">
      <c r="A58" s="92" t="s">
        <v>47</v>
      </c>
      <c r="B58" s="93"/>
      <c r="C58" s="10" t="s">
        <v>51</v>
      </c>
      <c r="D58" s="11" t="s">
        <v>23</v>
      </c>
      <c r="E58" s="14">
        <f t="shared" si="19"/>
        <v>12</v>
      </c>
      <c r="F58" s="12">
        <v>12</v>
      </c>
      <c r="G58" s="12">
        <v>0</v>
      </c>
      <c r="H58" s="14">
        <f t="shared" si="20"/>
        <v>5.4545454545454541</v>
      </c>
      <c r="I58" s="16">
        <f>(E58*J$27)/(F$57+F$58+F$59)</f>
        <v>5.4545454545454541</v>
      </c>
      <c r="J58" s="12">
        <v>0</v>
      </c>
      <c r="K58" s="34">
        <f t="shared" si="15"/>
        <v>5.2281303602058316</v>
      </c>
      <c r="L58" s="14">
        <f t="shared" si="21"/>
        <v>22.682675814751285</v>
      </c>
      <c r="M58" s="15">
        <f t="shared" si="16"/>
        <v>1.3722126929674099E-2</v>
      </c>
      <c r="N58" s="14">
        <f t="shared" si="17"/>
        <v>11.650085763293308</v>
      </c>
      <c r="O58" s="15">
        <f t="shared" si="18"/>
        <v>1.3722126929674098E-2</v>
      </c>
    </row>
    <row r="59" spans="1:15" s="1" customFormat="1">
      <c r="A59" s="92" t="s">
        <v>47</v>
      </c>
      <c r="B59" s="93"/>
      <c r="C59" s="10" t="s">
        <v>52</v>
      </c>
      <c r="D59" s="11" t="s">
        <v>23</v>
      </c>
      <c r="E59" s="14">
        <f t="shared" si="19"/>
        <v>12</v>
      </c>
      <c r="F59" s="12">
        <v>12</v>
      </c>
      <c r="G59" s="12">
        <v>0</v>
      </c>
      <c r="H59" s="14">
        <f t="shared" si="20"/>
        <v>5.4545454545454541</v>
      </c>
      <c r="I59" s="16">
        <f>(E59*J$27)/(F$57+F$58+F$59)</f>
        <v>5.4545454545454541</v>
      </c>
      <c r="J59" s="12">
        <v>0</v>
      </c>
      <c r="K59" s="34">
        <f t="shared" si="15"/>
        <v>5.2281303602058316</v>
      </c>
      <c r="L59" s="14">
        <f t="shared" si="21"/>
        <v>22.682675814751285</v>
      </c>
      <c r="M59" s="15">
        <f t="shared" si="16"/>
        <v>1.3722126929674099E-2</v>
      </c>
      <c r="N59" s="14">
        <f t="shared" si="17"/>
        <v>11.650085763293308</v>
      </c>
      <c r="O59" s="15">
        <f t="shared" si="18"/>
        <v>1.3722126929674098E-2</v>
      </c>
    </row>
    <row r="60" spans="1:15" s="1" customFormat="1">
      <c r="A60" s="92" t="s">
        <v>21</v>
      </c>
      <c r="B60" s="93"/>
      <c r="C60" s="10" t="s">
        <v>53</v>
      </c>
      <c r="D60" s="11" t="s">
        <v>24</v>
      </c>
      <c r="E60" s="14">
        <f t="shared" si="19"/>
        <v>54</v>
      </c>
      <c r="F60" s="12">
        <v>48</v>
      </c>
      <c r="G60" s="12">
        <v>6</v>
      </c>
      <c r="H60" s="14">
        <f t="shared" si="20"/>
        <v>0</v>
      </c>
      <c r="I60" s="12">
        <v>0</v>
      </c>
      <c r="J60" s="12">
        <v>0</v>
      </c>
      <c r="K60" s="34">
        <f t="shared" si="15"/>
        <v>16.174528301886792</v>
      </c>
      <c r="L60" s="14">
        <f t="shared" si="21"/>
        <v>70.174528301886795</v>
      </c>
      <c r="M60" s="15">
        <f t="shared" si="16"/>
        <v>4.245283018867925E-2</v>
      </c>
      <c r="N60" s="14">
        <f t="shared" si="17"/>
        <v>36.04245283018868</v>
      </c>
      <c r="O60" s="15">
        <f t="shared" si="18"/>
        <v>4.2452830188679243E-2</v>
      </c>
    </row>
    <row r="61" spans="1:15" s="1" customFormat="1">
      <c r="A61" s="92" t="s">
        <v>21</v>
      </c>
      <c r="B61" s="93"/>
      <c r="C61" s="10" t="s">
        <v>54</v>
      </c>
      <c r="D61" s="11" t="s">
        <v>24</v>
      </c>
      <c r="E61" s="14">
        <f t="shared" si="19"/>
        <v>24</v>
      </c>
      <c r="F61" s="12">
        <v>24</v>
      </c>
      <c r="G61" s="12">
        <v>0</v>
      </c>
      <c r="H61" s="14">
        <f t="shared" si="20"/>
        <v>0</v>
      </c>
      <c r="I61" s="12">
        <v>0</v>
      </c>
      <c r="J61" s="12">
        <v>0</v>
      </c>
      <c r="K61" s="34">
        <f t="shared" si="15"/>
        <v>7.1886792452830193</v>
      </c>
      <c r="L61" s="14">
        <f t="shared" si="21"/>
        <v>31.188679245283019</v>
      </c>
      <c r="M61" s="15">
        <f t="shared" si="16"/>
        <v>1.8867924528301886E-2</v>
      </c>
      <c r="N61" s="14">
        <f t="shared" si="17"/>
        <v>16.018867924528301</v>
      </c>
      <c r="O61" s="15">
        <f t="shared" si="18"/>
        <v>1.8867924528301886E-2</v>
      </c>
    </row>
    <row r="62" spans="1:15" s="1" customFormat="1">
      <c r="A62" s="92" t="s">
        <v>21</v>
      </c>
      <c r="B62" s="93"/>
      <c r="C62" s="10" t="s">
        <v>55</v>
      </c>
      <c r="D62" s="11" t="s">
        <v>24</v>
      </c>
      <c r="E62" s="14">
        <f t="shared" si="19"/>
        <v>30</v>
      </c>
      <c r="F62" s="12">
        <v>24</v>
      </c>
      <c r="G62" s="12">
        <v>6</v>
      </c>
      <c r="H62" s="14">
        <f t="shared" si="20"/>
        <v>0</v>
      </c>
      <c r="I62" s="12">
        <v>0</v>
      </c>
      <c r="J62" s="12">
        <v>0</v>
      </c>
      <c r="K62" s="34">
        <f t="shared" si="15"/>
        <v>8.9858490566037741</v>
      </c>
      <c r="L62" s="14">
        <f t="shared" si="21"/>
        <v>38.985849056603776</v>
      </c>
      <c r="M62" s="15">
        <f t="shared" si="16"/>
        <v>2.358490566037736E-2</v>
      </c>
      <c r="N62" s="14">
        <f t="shared" si="17"/>
        <v>20.023584905660378</v>
      </c>
      <c r="O62" s="15">
        <f t="shared" si="18"/>
        <v>2.358490566037736E-2</v>
      </c>
    </row>
    <row r="63" spans="1:15" s="1" customFormat="1">
      <c r="A63" s="92" t="s">
        <v>21</v>
      </c>
      <c r="B63" s="93"/>
      <c r="C63" s="10" t="s">
        <v>53</v>
      </c>
      <c r="D63" s="11" t="s">
        <v>25</v>
      </c>
      <c r="E63" s="14">
        <f t="shared" si="19"/>
        <v>48</v>
      </c>
      <c r="F63" s="12">
        <v>48</v>
      </c>
      <c r="G63" s="12">
        <v>0</v>
      </c>
      <c r="H63" s="14">
        <f t="shared" si="20"/>
        <v>0</v>
      </c>
      <c r="I63" s="12">
        <v>0</v>
      </c>
      <c r="J63" s="12">
        <v>0</v>
      </c>
      <c r="K63" s="34">
        <f t="shared" si="15"/>
        <v>14.377358490566039</v>
      </c>
      <c r="L63" s="14">
        <f t="shared" si="21"/>
        <v>62.377358490566039</v>
      </c>
      <c r="M63" s="15">
        <f t="shared" si="16"/>
        <v>3.7735849056603772E-2</v>
      </c>
      <c r="N63" s="14">
        <f t="shared" si="17"/>
        <v>32.037735849056602</v>
      </c>
      <c r="O63" s="15">
        <f t="shared" si="18"/>
        <v>3.7735849056603772E-2</v>
      </c>
    </row>
    <row r="64" spans="1:15" s="1" customFormat="1">
      <c r="A64" s="92" t="s">
        <v>21</v>
      </c>
      <c r="B64" s="93"/>
      <c r="C64" s="10" t="s">
        <v>54</v>
      </c>
      <c r="D64" s="11" t="s">
        <v>25</v>
      </c>
      <c r="E64" s="14">
        <f t="shared" si="19"/>
        <v>64</v>
      </c>
      <c r="F64" s="12">
        <v>40</v>
      </c>
      <c r="G64" s="12">
        <v>24</v>
      </c>
      <c r="H64" s="14">
        <f t="shared" si="20"/>
        <v>0</v>
      </c>
      <c r="I64" s="12">
        <v>0</v>
      </c>
      <c r="J64" s="12">
        <v>0</v>
      </c>
      <c r="K64" s="34">
        <f t="shared" si="15"/>
        <v>19.169811320754718</v>
      </c>
      <c r="L64" s="14">
        <f t="shared" si="21"/>
        <v>83.169811320754718</v>
      </c>
      <c r="M64" s="15">
        <f t="shared" si="16"/>
        <v>5.0314465408805034E-2</v>
      </c>
      <c r="N64" s="14">
        <f t="shared" si="17"/>
        <v>42.716981132075468</v>
      </c>
      <c r="O64" s="15">
        <f t="shared" si="18"/>
        <v>5.0314465408805027E-2</v>
      </c>
    </row>
    <row r="65" spans="1:17" s="48" customFormat="1">
      <c r="A65" s="94" t="s">
        <v>87</v>
      </c>
      <c r="B65" s="93"/>
      <c r="C65" s="43"/>
      <c r="D65" s="50"/>
      <c r="E65" s="49">
        <v>462</v>
      </c>
      <c r="F65" s="46"/>
      <c r="G65" s="46"/>
      <c r="H65" s="49">
        <v>348</v>
      </c>
      <c r="I65" s="46"/>
      <c r="J65" s="46"/>
      <c r="K65" s="34">
        <f t="shared" si="15"/>
        <v>242.6179245283019</v>
      </c>
      <c r="L65" s="14">
        <f t="shared" ref="L65" si="22">E65+H65+K65</f>
        <v>1052.617924528302</v>
      </c>
      <c r="M65" s="15">
        <f t="shared" si="16"/>
        <v>0.6367924528301887</v>
      </c>
      <c r="N65" s="14">
        <f t="shared" si="17"/>
        <v>540.63679245283015</v>
      </c>
      <c r="O65" s="15">
        <f t="shared" si="18"/>
        <v>0.63679245283018859</v>
      </c>
    </row>
    <row r="66" spans="1:17" s="8" customFormat="1">
      <c r="A66" s="95" t="s">
        <v>7</v>
      </c>
      <c r="B66" s="93"/>
      <c r="C66" s="93"/>
      <c r="D66" s="93"/>
      <c r="E66" s="13">
        <f>SUM(E45:E65)</f>
        <v>909</v>
      </c>
      <c r="F66" s="13">
        <f t="shared" ref="F66:O66" si="23">SUM(F45:F65)</f>
        <v>361</v>
      </c>
      <c r="G66" s="13">
        <f t="shared" si="23"/>
        <v>86</v>
      </c>
      <c r="H66" s="13">
        <f t="shared" si="23"/>
        <v>363</v>
      </c>
      <c r="I66" s="13">
        <f t="shared" si="23"/>
        <v>15</v>
      </c>
      <c r="J66" s="13">
        <f t="shared" si="23"/>
        <v>0</v>
      </c>
      <c r="K66" s="13">
        <f t="shared" si="23"/>
        <v>381</v>
      </c>
      <c r="L66" s="13">
        <f t="shared" si="23"/>
        <v>1653</v>
      </c>
      <c r="M66" s="29">
        <f t="shared" si="23"/>
        <v>1</v>
      </c>
      <c r="N66" s="13">
        <f t="shared" si="23"/>
        <v>849</v>
      </c>
      <c r="O66" s="29">
        <f t="shared" si="23"/>
        <v>0.99999999999999978</v>
      </c>
      <c r="P66" s="27"/>
      <c r="Q66" s="27"/>
    </row>
    <row r="67" spans="1:17" s="1" customFormat="1">
      <c r="A67" s="3"/>
      <c r="B67" s="7"/>
      <c r="C67" s="6"/>
      <c r="D67" s="2"/>
      <c r="E67" s="4"/>
      <c r="F67" s="5"/>
      <c r="G67" s="5"/>
      <c r="H67" s="5"/>
      <c r="I67" s="5"/>
      <c r="J67" s="5"/>
      <c r="K67" s="5"/>
      <c r="L67" s="5"/>
      <c r="M67" s="5"/>
      <c r="P67" s="9"/>
      <c r="Q67" s="9"/>
    </row>
    <row r="68" spans="1:17" s="1" customFormat="1" ht="15.75">
      <c r="A68" s="54" t="s">
        <v>81</v>
      </c>
      <c r="B68" s="7"/>
      <c r="C68" s="6"/>
      <c r="D68" s="2"/>
      <c r="E68" s="4"/>
      <c r="F68" s="5"/>
      <c r="G68" s="5"/>
      <c r="H68" s="5"/>
      <c r="I68" s="5"/>
      <c r="J68" s="5"/>
      <c r="K68" s="5"/>
      <c r="L68" s="5"/>
      <c r="M68" s="5"/>
      <c r="P68" s="51"/>
      <c r="Q68" s="51"/>
    </row>
    <row r="69" spans="1:17" s="1" customFormat="1">
      <c r="A69" s="58"/>
      <c r="B69" s="59"/>
      <c r="C69" s="60"/>
      <c r="D69" s="2"/>
      <c r="E69" s="4"/>
      <c r="F69" s="5"/>
      <c r="G69" s="5"/>
      <c r="H69" s="5"/>
      <c r="I69" s="5"/>
      <c r="J69" s="5"/>
      <c r="K69" s="5"/>
      <c r="L69" s="5"/>
      <c r="M69" s="5"/>
      <c r="P69" s="51"/>
      <c r="Q69" s="51"/>
    </row>
    <row r="70" spans="1:17">
      <c r="A70" s="125" t="s">
        <v>82</v>
      </c>
      <c r="B70" s="126"/>
      <c r="C70" s="127"/>
    </row>
    <row r="71" spans="1:17">
      <c r="A71" s="61"/>
      <c r="B71" s="62"/>
      <c r="C71" s="62"/>
    </row>
    <row r="72" spans="1:17">
      <c r="A72" s="137" t="s">
        <v>82</v>
      </c>
      <c r="B72" s="138"/>
      <c r="C72" s="139"/>
    </row>
    <row r="73" spans="1:17">
      <c r="A73" s="61"/>
      <c r="B73" s="62"/>
      <c r="C73" s="62"/>
    </row>
    <row r="74" spans="1:17">
      <c r="A74" s="133" t="s">
        <v>83</v>
      </c>
      <c r="B74" s="134"/>
      <c r="C74" s="135"/>
    </row>
    <row r="75" spans="1:17">
      <c r="A75" s="63"/>
      <c r="B75" s="62"/>
      <c r="C75" s="62"/>
    </row>
    <row r="76" spans="1:17">
      <c r="A76" s="64"/>
      <c r="B76" s="65"/>
      <c r="C76" s="66"/>
    </row>
    <row r="77" spans="1:17">
      <c r="A77" s="136" t="s">
        <v>84</v>
      </c>
      <c r="B77" s="136"/>
      <c r="C77" s="136"/>
    </row>
  </sheetData>
  <mergeCells count="84">
    <mergeCell ref="A2:N2"/>
    <mergeCell ref="A19:E19"/>
    <mergeCell ref="A20:E20"/>
    <mergeCell ref="A14:N14"/>
    <mergeCell ref="A17:E17"/>
    <mergeCell ref="A18:E18"/>
    <mergeCell ref="F15:H15"/>
    <mergeCell ref="L15:N15"/>
    <mergeCell ref="A7:C7"/>
    <mergeCell ref="A9:B9"/>
    <mergeCell ref="A10:C10"/>
    <mergeCell ref="A11:B11"/>
    <mergeCell ref="A74:C74"/>
    <mergeCell ref="A77:C77"/>
    <mergeCell ref="A72:C72"/>
    <mergeCell ref="A24:E24"/>
    <mergeCell ref="A25:E25"/>
    <mergeCell ref="C42:C43"/>
    <mergeCell ref="A26:E26"/>
    <mergeCell ref="A32:E32"/>
    <mergeCell ref="A34:E34"/>
    <mergeCell ref="A35:E35"/>
    <mergeCell ref="A36:E36"/>
    <mergeCell ref="A39:E39"/>
    <mergeCell ref="A40:N40"/>
    <mergeCell ref="A38:E38"/>
    <mergeCell ref="A27:E27"/>
    <mergeCell ref="A28:E28"/>
    <mergeCell ref="O15:O16"/>
    <mergeCell ref="A23:E23"/>
    <mergeCell ref="A29:E29"/>
    <mergeCell ref="A33:E33"/>
    <mergeCell ref="A70:C70"/>
    <mergeCell ref="L42:L43"/>
    <mergeCell ref="M42:M43"/>
    <mergeCell ref="N42:N43"/>
    <mergeCell ref="I15:K15"/>
    <mergeCell ref="A15:E16"/>
    <mergeCell ref="A21:E21"/>
    <mergeCell ref="A22:E22"/>
    <mergeCell ref="A30:E30"/>
    <mergeCell ref="A31:E31"/>
    <mergeCell ref="A37:E37"/>
    <mergeCell ref="A42:B43"/>
    <mergeCell ref="O42:O43"/>
    <mergeCell ref="A45:B45"/>
    <mergeCell ref="A46:B46"/>
    <mergeCell ref="A47:B47"/>
    <mergeCell ref="A48:B48"/>
    <mergeCell ref="D42:D43"/>
    <mergeCell ref="E42:G42"/>
    <mergeCell ref="H42:J42"/>
    <mergeCell ref="A66:D66"/>
    <mergeCell ref="A1:O1"/>
    <mergeCell ref="D3:G3"/>
    <mergeCell ref="I3:K3"/>
    <mergeCell ref="M3:O3"/>
    <mergeCell ref="D4:G13"/>
    <mergeCell ref="H4:K13"/>
    <mergeCell ref="L4:O13"/>
    <mergeCell ref="A3:C3"/>
    <mergeCell ref="A4:C4"/>
    <mergeCell ref="A6:C6"/>
    <mergeCell ref="A8:C8"/>
    <mergeCell ref="A12:C12"/>
    <mergeCell ref="A5:C5"/>
    <mergeCell ref="A59:B59"/>
    <mergeCell ref="A60:B60"/>
    <mergeCell ref="A41:O41"/>
    <mergeCell ref="A64:B64"/>
    <mergeCell ref="A65:B65"/>
    <mergeCell ref="A61:B61"/>
    <mergeCell ref="A62:B62"/>
    <mergeCell ref="A63:B63"/>
    <mergeCell ref="A54:B54"/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0" orientation="portrait" r:id="rId1"/>
  <headerFooter>
    <oddFooter>&amp;C&amp;P -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108"/>
  <sheetViews>
    <sheetView zoomScale="90" zoomScaleNormal="90" workbookViewId="0">
      <selection activeCell="A10" sqref="A10:C10"/>
    </sheetView>
  </sheetViews>
  <sheetFormatPr baseColWidth="10" defaultRowHeight="15"/>
  <cols>
    <col min="1" max="1" width="14.7109375" customWidth="1"/>
    <col min="2" max="2" width="8.7109375" customWidth="1"/>
    <col min="3" max="15" width="9.7109375" customWidth="1"/>
  </cols>
  <sheetData>
    <row r="1" spans="1:17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7"/>
    </row>
    <row r="2" spans="1:17" ht="9.9499999999999993" customHeight="1">
      <c r="A2" s="145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7" s="26" customFormat="1" ht="30" customHeight="1">
      <c r="A3" s="114" t="s">
        <v>3</v>
      </c>
      <c r="B3" s="93"/>
      <c r="C3" s="93"/>
      <c r="D3" s="98" t="s">
        <v>10</v>
      </c>
      <c r="E3" s="93"/>
      <c r="F3" s="93"/>
      <c r="G3" s="93"/>
      <c r="H3" s="71" t="s">
        <v>1</v>
      </c>
      <c r="I3" s="99" t="s">
        <v>11</v>
      </c>
      <c r="J3" s="100"/>
      <c r="K3" s="101"/>
      <c r="L3" s="71" t="s">
        <v>30</v>
      </c>
      <c r="M3" s="99" t="s">
        <v>59</v>
      </c>
      <c r="N3" s="100"/>
      <c r="O3" s="101"/>
      <c r="P3" s="25"/>
      <c r="Q3" s="25"/>
    </row>
    <row r="4" spans="1:17" s="26" customFormat="1" ht="15" customHeight="1">
      <c r="A4" s="115" t="s">
        <v>29</v>
      </c>
      <c r="B4" s="116"/>
      <c r="C4" s="117"/>
      <c r="D4" s="102" t="s">
        <v>4</v>
      </c>
      <c r="E4" s="103"/>
      <c r="F4" s="103"/>
      <c r="G4" s="103"/>
      <c r="H4" s="105" t="s">
        <v>5</v>
      </c>
      <c r="I4" s="106"/>
      <c r="J4" s="106"/>
      <c r="K4" s="107"/>
      <c r="L4" s="105" t="s">
        <v>58</v>
      </c>
      <c r="M4" s="106"/>
      <c r="N4" s="106"/>
      <c r="O4" s="107"/>
      <c r="P4" s="25"/>
      <c r="Q4" s="25"/>
    </row>
    <row r="5" spans="1:17" s="26" customFormat="1" ht="15" customHeight="1">
      <c r="A5" s="118" t="s">
        <v>12</v>
      </c>
      <c r="B5" s="119"/>
      <c r="C5" s="120"/>
      <c r="D5" s="103"/>
      <c r="E5" s="103"/>
      <c r="F5" s="103"/>
      <c r="G5" s="103"/>
      <c r="H5" s="108"/>
      <c r="I5" s="109"/>
      <c r="J5" s="109"/>
      <c r="K5" s="110"/>
      <c r="L5" s="108"/>
      <c r="M5" s="109"/>
      <c r="N5" s="109"/>
      <c r="O5" s="110"/>
      <c r="P5" s="25"/>
      <c r="Q5" s="25"/>
    </row>
    <row r="6" spans="1:17" s="26" customFormat="1" ht="15" customHeight="1">
      <c r="A6" s="115" t="s">
        <v>2</v>
      </c>
      <c r="B6" s="116"/>
      <c r="C6" s="117"/>
      <c r="D6" s="103"/>
      <c r="E6" s="103"/>
      <c r="F6" s="103"/>
      <c r="G6" s="103"/>
      <c r="H6" s="108"/>
      <c r="I6" s="109"/>
      <c r="J6" s="109"/>
      <c r="K6" s="110"/>
      <c r="L6" s="108"/>
      <c r="M6" s="109"/>
      <c r="N6" s="109"/>
      <c r="O6" s="110"/>
      <c r="P6" s="25"/>
      <c r="Q6" s="25"/>
    </row>
    <row r="7" spans="1:17" s="26" customFormat="1" ht="15" customHeight="1">
      <c r="A7" s="118" t="s">
        <v>60</v>
      </c>
      <c r="B7" s="119"/>
      <c r="C7" s="120"/>
      <c r="D7" s="103"/>
      <c r="E7" s="103"/>
      <c r="F7" s="103"/>
      <c r="G7" s="103"/>
      <c r="H7" s="108"/>
      <c r="I7" s="109"/>
      <c r="J7" s="109"/>
      <c r="K7" s="110"/>
      <c r="L7" s="108"/>
      <c r="M7" s="109"/>
      <c r="N7" s="109"/>
      <c r="O7" s="110"/>
      <c r="P7" s="25"/>
      <c r="Q7" s="25"/>
    </row>
    <row r="8" spans="1:17" s="26" customFormat="1" ht="15" customHeight="1">
      <c r="A8" s="115" t="s">
        <v>56</v>
      </c>
      <c r="B8" s="116"/>
      <c r="C8" s="117"/>
      <c r="D8" s="103"/>
      <c r="E8" s="103"/>
      <c r="F8" s="103"/>
      <c r="G8" s="103"/>
      <c r="H8" s="108"/>
      <c r="I8" s="109"/>
      <c r="J8" s="109"/>
      <c r="K8" s="110"/>
      <c r="L8" s="108"/>
      <c r="M8" s="109"/>
      <c r="N8" s="109"/>
      <c r="O8" s="110"/>
    </row>
    <row r="9" spans="1:17" s="26" customFormat="1" ht="15" customHeight="1">
      <c r="A9" s="147">
        <v>849</v>
      </c>
      <c r="B9" s="119"/>
      <c r="C9" s="86" t="s">
        <v>57</v>
      </c>
      <c r="D9" s="103"/>
      <c r="E9" s="103"/>
      <c r="F9" s="103"/>
      <c r="G9" s="103"/>
      <c r="H9" s="108"/>
      <c r="I9" s="109"/>
      <c r="J9" s="109"/>
      <c r="K9" s="110"/>
      <c r="L9" s="108"/>
      <c r="M9" s="109"/>
      <c r="N9" s="109"/>
      <c r="O9" s="110"/>
    </row>
    <row r="10" spans="1:17" s="26" customFormat="1" ht="15" customHeight="1">
      <c r="A10" s="115" t="s">
        <v>103</v>
      </c>
      <c r="B10" s="148"/>
      <c r="C10" s="149"/>
      <c r="D10" s="104"/>
      <c r="E10" s="103"/>
      <c r="F10" s="103"/>
      <c r="G10" s="103"/>
      <c r="H10" s="108"/>
      <c r="I10" s="109"/>
      <c r="J10" s="109"/>
      <c r="K10" s="110"/>
      <c r="L10" s="108"/>
      <c r="M10" s="109"/>
      <c r="N10" s="109"/>
      <c r="O10" s="110"/>
    </row>
    <row r="11" spans="1:17" s="26" customFormat="1" ht="15" customHeight="1">
      <c r="A11" s="147">
        <v>1536</v>
      </c>
      <c r="B11" s="154"/>
      <c r="C11" s="86" t="s">
        <v>57</v>
      </c>
      <c r="D11" s="104"/>
      <c r="E11" s="103"/>
      <c r="F11" s="103"/>
      <c r="G11" s="103"/>
      <c r="H11" s="108"/>
      <c r="I11" s="109"/>
      <c r="J11" s="109"/>
      <c r="K11" s="110"/>
      <c r="L11" s="108"/>
      <c r="M11" s="109"/>
      <c r="N11" s="109"/>
      <c r="O11" s="110"/>
    </row>
    <row r="12" spans="1:17" s="26" customFormat="1" ht="15" customHeight="1">
      <c r="A12" s="115" t="s">
        <v>99</v>
      </c>
      <c r="B12" s="116"/>
      <c r="C12" s="117"/>
      <c r="D12" s="104"/>
      <c r="E12" s="103"/>
      <c r="F12" s="103"/>
      <c r="G12" s="103"/>
      <c r="H12" s="108"/>
      <c r="I12" s="109"/>
      <c r="J12" s="109"/>
      <c r="K12" s="110"/>
      <c r="L12" s="108"/>
      <c r="M12" s="109"/>
      <c r="N12" s="109"/>
      <c r="O12" s="110"/>
      <c r="P12" s="25"/>
      <c r="Q12" s="25"/>
    </row>
    <row r="13" spans="1:17" s="26" customFormat="1" ht="15" customHeight="1">
      <c r="A13" s="83" t="s">
        <v>102</v>
      </c>
      <c r="B13" s="84" t="s">
        <v>100</v>
      </c>
      <c r="C13" s="85" t="s">
        <v>101</v>
      </c>
      <c r="D13" s="104"/>
      <c r="E13" s="103"/>
      <c r="F13" s="103"/>
      <c r="G13" s="103"/>
      <c r="H13" s="111"/>
      <c r="I13" s="112"/>
      <c r="J13" s="112"/>
      <c r="K13" s="113"/>
      <c r="L13" s="111"/>
      <c r="M13" s="112"/>
      <c r="N13" s="112"/>
      <c r="O13" s="113"/>
      <c r="P13" s="25"/>
      <c r="Q13" s="25"/>
    </row>
    <row r="14" spans="1:17" ht="9.9499999999999993" customHeight="1">
      <c r="A14" s="174"/>
      <c r="B14" s="175"/>
      <c r="C14" s="175"/>
      <c r="D14" s="175"/>
      <c r="E14" s="175"/>
      <c r="F14" s="175"/>
      <c r="G14" s="175"/>
      <c r="H14" s="175"/>
      <c r="I14" s="175"/>
      <c r="J14" s="175"/>
      <c r="K14" s="175"/>
      <c r="L14" s="175"/>
      <c r="M14" s="175"/>
      <c r="N14" s="175"/>
    </row>
    <row r="15" spans="1:17" ht="30" customHeight="1">
      <c r="A15" s="121" t="s">
        <v>46</v>
      </c>
      <c r="B15" s="97"/>
      <c r="C15" s="97"/>
      <c r="D15" s="97"/>
      <c r="E15" s="97"/>
      <c r="F15" s="121" t="s">
        <v>26</v>
      </c>
      <c r="G15" s="121"/>
      <c r="H15" s="121"/>
      <c r="I15" s="121" t="s">
        <v>28</v>
      </c>
      <c r="J15" s="121"/>
      <c r="K15" s="121"/>
      <c r="L15" s="121" t="s">
        <v>27</v>
      </c>
      <c r="M15" s="121"/>
      <c r="N15" s="121"/>
      <c r="O15" s="150" t="s">
        <v>9</v>
      </c>
    </row>
    <row r="16" spans="1:17" s="19" customFormat="1" ht="22.5">
      <c r="A16" s="128"/>
      <c r="B16" s="128"/>
      <c r="C16" s="128"/>
      <c r="D16" s="128"/>
      <c r="E16" s="128"/>
      <c r="F16" s="18" t="s">
        <v>7</v>
      </c>
      <c r="G16" s="52" t="s">
        <v>38</v>
      </c>
      <c r="H16" s="52" t="s">
        <v>39</v>
      </c>
      <c r="I16" s="18" t="s">
        <v>7</v>
      </c>
      <c r="J16" s="52" t="s">
        <v>38</v>
      </c>
      <c r="K16" s="52" t="s">
        <v>39</v>
      </c>
      <c r="L16" s="18" t="s">
        <v>7</v>
      </c>
      <c r="M16" s="52" t="s">
        <v>38</v>
      </c>
      <c r="N16" s="52" t="s">
        <v>39</v>
      </c>
      <c r="O16" s="151"/>
    </row>
    <row r="17" spans="1:17" s="1" customFormat="1">
      <c r="A17" s="131" t="s">
        <v>22</v>
      </c>
      <c r="B17" s="132"/>
      <c r="C17" s="132"/>
      <c r="D17" s="132"/>
      <c r="E17" s="132"/>
      <c r="F17" s="20"/>
      <c r="G17" s="20"/>
      <c r="H17" s="20"/>
      <c r="I17" s="20"/>
      <c r="J17" s="20"/>
      <c r="K17" s="20"/>
      <c r="L17" s="20"/>
      <c r="M17" s="20"/>
      <c r="N17" s="20"/>
    </row>
    <row r="18" spans="1:17" s="1" customFormat="1">
      <c r="A18" s="129" t="s">
        <v>61</v>
      </c>
      <c r="B18" s="130"/>
      <c r="C18" s="130"/>
      <c r="D18" s="130"/>
      <c r="E18" s="130"/>
      <c r="F18" s="23">
        <f>SUM(G18:H18)</f>
        <v>96</v>
      </c>
      <c r="G18" s="21">
        <f>(4*12)+(2*24)</f>
        <v>96</v>
      </c>
      <c r="H18" s="21">
        <v>0</v>
      </c>
      <c r="I18" s="23">
        <f>SUM(J18:K18)</f>
        <v>0</v>
      </c>
      <c r="J18" s="21">
        <v>0</v>
      </c>
      <c r="K18" s="21">
        <v>0</v>
      </c>
      <c r="L18" s="23">
        <f>SUM(M18:N18)</f>
        <v>0</v>
      </c>
      <c r="M18" s="21">
        <v>0</v>
      </c>
      <c r="N18" s="21">
        <v>0</v>
      </c>
      <c r="O18" s="75">
        <f>F18+I18+L18</f>
        <v>96</v>
      </c>
    </row>
    <row r="19" spans="1:17" s="1" customFormat="1">
      <c r="A19" s="129" t="s">
        <v>89</v>
      </c>
      <c r="B19" s="130"/>
      <c r="C19" s="130"/>
      <c r="D19" s="130"/>
      <c r="E19" s="130"/>
      <c r="F19" s="23">
        <f t="shared" ref="F19:F22" si="0">SUM(G19:H19)</f>
        <v>50</v>
      </c>
      <c r="G19" s="21">
        <v>0</v>
      </c>
      <c r="H19" s="21">
        <f>12.5*4</f>
        <v>50</v>
      </c>
      <c r="I19" s="23">
        <f t="shared" ref="I19:I22" si="1">SUM(J19:K19)</f>
        <v>0</v>
      </c>
      <c r="J19" s="21">
        <v>0</v>
      </c>
      <c r="K19" s="21">
        <v>0</v>
      </c>
      <c r="L19" s="23">
        <f t="shared" ref="L19:L22" si="2">SUM(M19:N19)</f>
        <v>0</v>
      </c>
      <c r="M19" s="21">
        <v>0</v>
      </c>
      <c r="N19" s="21">
        <v>0</v>
      </c>
      <c r="O19" s="75">
        <f t="shared" ref="O19:O28" si="3">F19+I19+L19</f>
        <v>50</v>
      </c>
    </row>
    <row r="20" spans="1:17" s="1" customFormat="1">
      <c r="A20" s="129" t="s">
        <v>62</v>
      </c>
      <c r="B20" s="130"/>
      <c r="C20" s="130"/>
      <c r="D20" s="130"/>
      <c r="E20" s="130"/>
      <c r="F20" s="23">
        <f t="shared" si="0"/>
        <v>0</v>
      </c>
      <c r="G20" s="21">
        <v>0</v>
      </c>
      <c r="H20" s="21">
        <v>0</v>
      </c>
      <c r="I20" s="23">
        <f t="shared" si="1"/>
        <v>0</v>
      </c>
      <c r="J20" s="21">
        <v>0</v>
      </c>
      <c r="K20" s="21">
        <v>0</v>
      </c>
      <c r="L20" s="23">
        <f t="shared" si="2"/>
        <v>44</v>
      </c>
      <c r="M20" s="21">
        <f>12+(2*16)</f>
        <v>44</v>
      </c>
      <c r="N20" s="21">
        <v>0</v>
      </c>
      <c r="O20" s="75">
        <f t="shared" si="3"/>
        <v>44</v>
      </c>
    </row>
    <row r="21" spans="1:17" s="1" customFormat="1">
      <c r="A21" s="129" t="s">
        <v>63</v>
      </c>
      <c r="B21" s="130"/>
      <c r="C21" s="130"/>
      <c r="D21" s="130"/>
      <c r="E21" s="130"/>
      <c r="F21" s="23">
        <f t="shared" si="0"/>
        <v>0</v>
      </c>
      <c r="G21" s="21">
        <v>0</v>
      </c>
      <c r="H21" s="21">
        <v>0</v>
      </c>
      <c r="I21" s="23">
        <f t="shared" si="1"/>
        <v>0</v>
      </c>
      <c r="J21" s="21">
        <v>0</v>
      </c>
      <c r="K21" s="21">
        <v>0</v>
      </c>
      <c r="L21" s="23">
        <f t="shared" si="2"/>
        <v>116</v>
      </c>
      <c r="M21" s="21">
        <v>0</v>
      </c>
      <c r="N21" s="21">
        <f>12+(2*52)</f>
        <v>116</v>
      </c>
      <c r="O21" s="75">
        <f t="shared" si="3"/>
        <v>116</v>
      </c>
    </row>
    <row r="22" spans="1:17" s="1" customFormat="1">
      <c r="A22" s="129" t="s">
        <v>64</v>
      </c>
      <c r="B22" s="130"/>
      <c r="C22" s="130"/>
      <c r="D22" s="130"/>
      <c r="E22" s="130"/>
      <c r="F22" s="23">
        <f t="shared" si="0"/>
        <v>0</v>
      </c>
      <c r="G22" s="21">
        <v>0</v>
      </c>
      <c r="H22" s="21">
        <v>0</v>
      </c>
      <c r="I22" s="23">
        <f t="shared" si="1"/>
        <v>0</v>
      </c>
      <c r="J22" s="21">
        <v>0</v>
      </c>
      <c r="K22" s="21">
        <v>0</v>
      </c>
      <c r="L22" s="23">
        <f t="shared" si="2"/>
        <v>117</v>
      </c>
      <c r="M22" s="21">
        <v>0</v>
      </c>
      <c r="N22" s="21">
        <f>81+(2*18)</f>
        <v>117</v>
      </c>
      <c r="O22" s="75">
        <f t="shared" si="3"/>
        <v>117</v>
      </c>
    </row>
    <row r="23" spans="1:17" s="1" customFormat="1">
      <c r="A23" s="152" t="s">
        <v>72</v>
      </c>
      <c r="B23" s="153"/>
      <c r="C23" s="153"/>
      <c r="D23" s="153"/>
      <c r="E23" s="153"/>
      <c r="F23" s="23">
        <f>SUM(G23:H23)</f>
        <v>96</v>
      </c>
      <c r="G23" s="39">
        <f>(4*12)+(2*24)</f>
        <v>96</v>
      </c>
      <c r="H23" s="39">
        <v>0</v>
      </c>
      <c r="I23" s="23">
        <f>SUM(J23:K23)</f>
        <v>0</v>
      </c>
      <c r="J23" s="39">
        <v>0</v>
      </c>
      <c r="K23" s="39">
        <v>0</v>
      </c>
      <c r="L23" s="23">
        <f>SUM(M23:N23)</f>
        <v>0</v>
      </c>
      <c r="M23" s="39">
        <v>0</v>
      </c>
      <c r="N23" s="39">
        <v>0</v>
      </c>
      <c r="O23" s="75">
        <f t="shared" si="3"/>
        <v>96</v>
      </c>
    </row>
    <row r="24" spans="1:17" s="1" customFormat="1">
      <c r="A24" s="152" t="s">
        <v>90</v>
      </c>
      <c r="B24" s="153"/>
      <c r="C24" s="153"/>
      <c r="D24" s="153"/>
      <c r="E24" s="153"/>
      <c r="F24" s="23">
        <f t="shared" ref="F24:F27" si="4">SUM(G24:H24)</f>
        <v>50</v>
      </c>
      <c r="G24" s="39">
        <v>0</v>
      </c>
      <c r="H24" s="39">
        <f>12.5*4</f>
        <v>50</v>
      </c>
      <c r="I24" s="23">
        <f t="shared" ref="I24:I27" si="5">SUM(J24:K24)</f>
        <v>0</v>
      </c>
      <c r="J24" s="39">
        <v>0</v>
      </c>
      <c r="K24" s="39">
        <v>0</v>
      </c>
      <c r="L24" s="23">
        <f t="shared" ref="L24:L27" si="6">SUM(M24:N24)</f>
        <v>0</v>
      </c>
      <c r="M24" s="39">
        <v>0</v>
      </c>
      <c r="N24" s="39">
        <v>0</v>
      </c>
      <c r="O24" s="75">
        <f t="shared" si="3"/>
        <v>50</v>
      </c>
    </row>
    <row r="25" spans="1:17" s="1" customFormat="1">
      <c r="A25" s="152" t="s">
        <v>73</v>
      </c>
      <c r="B25" s="153"/>
      <c r="C25" s="153"/>
      <c r="D25" s="153"/>
      <c r="E25" s="153"/>
      <c r="F25" s="23">
        <f t="shared" si="4"/>
        <v>0</v>
      </c>
      <c r="G25" s="39">
        <v>0</v>
      </c>
      <c r="H25" s="39">
        <v>0</v>
      </c>
      <c r="I25" s="23">
        <f t="shared" si="5"/>
        <v>44</v>
      </c>
      <c r="J25" s="39">
        <v>44</v>
      </c>
      <c r="K25" s="39">
        <v>0</v>
      </c>
      <c r="L25" s="23">
        <f t="shared" si="6"/>
        <v>0</v>
      </c>
      <c r="M25" s="39">
        <v>0</v>
      </c>
      <c r="N25" s="39">
        <v>0</v>
      </c>
      <c r="O25" s="75">
        <f t="shared" si="3"/>
        <v>44</v>
      </c>
    </row>
    <row r="26" spans="1:17" s="1" customFormat="1">
      <c r="A26" s="152" t="s">
        <v>75</v>
      </c>
      <c r="B26" s="153"/>
      <c r="C26" s="153"/>
      <c r="D26" s="153"/>
      <c r="E26" s="153"/>
      <c r="F26" s="23">
        <f t="shared" si="4"/>
        <v>0</v>
      </c>
      <c r="G26" s="39">
        <v>0</v>
      </c>
      <c r="H26" s="39">
        <v>0</v>
      </c>
      <c r="I26" s="23">
        <f t="shared" si="5"/>
        <v>100</v>
      </c>
      <c r="J26" s="39">
        <v>0</v>
      </c>
      <c r="K26" s="39">
        <v>100</v>
      </c>
      <c r="L26" s="23">
        <f t="shared" si="6"/>
        <v>0</v>
      </c>
      <c r="M26" s="39">
        <v>0</v>
      </c>
      <c r="N26" s="39">
        <v>0</v>
      </c>
      <c r="O26" s="75">
        <f t="shared" si="3"/>
        <v>100</v>
      </c>
    </row>
    <row r="27" spans="1:17" s="1" customFormat="1">
      <c r="A27" s="152" t="s">
        <v>74</v>
      </c>
      <c r="B27" s="153"/>
      <c r="C27" s="153"/>
      <c r="D27" s="153"/>
      <c r="E27" s="153"/>
      <c r="F27" s="23">
        <f t="shared" si="4"/>
        <v>0</v>
      </c>
      <c r="G27" s="39">
        <v>0</v>
      </c>
      <c r="H27" s="39">
        <v>0</v>
      </c>
      <c r="I27" s="23">
        <f t="shared" si="5"/>
        <v>100</v>
      </c>
      <c r="J27" s="39">
        <v>0</v>
      </c>
      <c r="K27" s="39">
        <v>100</v>
      </c>
      <c r="L27" s="23">
        <f t="shared" si="6"/>
        <v>0</v>
      </c>
      <c r="M27" s="39">
        <v>0</v>
      </c>
      <c r="N27" s="39">
        <v>0</v>
      </c>
      <c r="O27" s="75">
        <f t="shared" si="3"/>
        <v>100</v>
      </c>
    </row>
    <row r="28" spans="1:17" s="1" customFormat="1">
      <c r="A28" s="123" t="s">
        <v>95</v>
      </c>
      <c r="B28" s="124"/>
      <c r="C28" s="124"/>
      <c r="D28" s="124"/>
      <c r="E28" s="124"/>
      <c r="F28" s="23">
        <f>SUM(F18:F27)</f>
        <v>292</v>
      </c>
      <c r="G28" s="74">
        <f t="shared" ref="G28:N28" si="7">SUM(G18:G27)</f>
        <v>192</v>
      </c>
      <c r="H28" s="74">
        <f t="shared" si="7"/>
        <v>100</v>
      </c>
      <c r="I28" s="23">
        <f t="shared" si="7"/>
        <v>244</v>
      </c>
      <c r="J28" s="74">
        <f t="shared" si="7"/>
        <v>44</v>
      </c>
      <c r="K28" s="74">
        <f t="shared" si="7"/>
        <v>200</v>
      </c>
      <c r="L28" s="23">
        <f t="shared" si="7"/>
        <v>277</v>
      </c>
      <c r="M28" s="23">
        <f t="shared" si="7"/>
        <v>44</v>
      </c>
      <c r="N28" s="23">
        <f t="shared" si="7"/>
        <v>233</v>
      </c>
      <c r="O28" s="81">
        <f t="shared" si="3"/>
        <v>813</v>
      </c>
      <c r="Q28" s="40"/>
    </row>
    <row r="29" spans="1:17" s="1" customFormat="1">
      <c r="A29" s="131" t="s">
        <v>23</v>
      </c>
      <c r="B29" s="132"/>
      <c r="C29" s="132"/>
      <c r="D29" s="132"/>
      <c r="E29" s="132"/>
      <c r="F29" s="20"/>
      <c r="G29" s="20"/>
      <c r="H29" s="20"/>
      <c r="I29" s="20"/>
      <c r="J29" s="20"/>
      <c r="K29" s="20"/>
      <c r="L29" s="20"/>
      <c r="M29" s="20"/>
      <c r="N29" s="20"/>
    </row>
    <row r="30" spans="1:17" s="1" customFormat="1">
      <c r="A30" s="129" t="s">
        <v>65</v>
      </c>
      <c r="B30" s="130"/>
      <c r="C30" s="130"/>
      <c r="D30" s="130"/>
      <c r="E30" s="130"/>
      <c r="F30" s="23">
        <f>SUM(G30:H30)</f>
        <v>48</v>
      </c>
      <c r="G30" s="21">
        <f>2*24</f>
        <v>48</v>
      </c>
      <c r="H30" s="21">
        <v>0</v>
      </c>
      <c r="I30" s="23">
        <f>SUM(J30:K30)</f>
        <v>0</v>
      </c>
      <c r="J30" s="21">
        <v>0</v>
      </c>
      <c r="K30" s="21">
        <v>0</v>
      </c>
      <c r="L30" s="23">
        <f>SUM(M30:N30)</f>
        <v>0</v>
      </c>
      <c r="M30" s="21">
        <v>0</v>
      </c>
      <c r="N30" s="21">
        <v>0</v>
      </c>
      <c r="O30" s="75">
        <f>F30+I30+L30</f>
        <v>48</v>
      </c>
    </row>
    <row r="31" spans="1:17" s="1" customFormat="1">
      <c r="A31" s="129" t="s">
        <v>66</v>
      </c>
      <c r="B31" s="130"/>
      <c r="C31" s="130"/>
      <c r="D31" s="130"/>
      <c r="E31" s="130"/>
      <c r="F31" s="23">
        <f t="shared" ref="F31:F33" si="8">SUM(G31:H31)</f>
        <v>33</v>
      </c>
      <c r="G31" s="21">
        <f>9+(2*12)</f>
        <v>33</v>
      </c>
      <c r="H31" s="21">
        <v>0</v>
      </c>
      <c r="I31" s="23">
        <f t="shared" ref="I31:I33" si="9">SUM(J31:K31)</f>
        <v>0</v>
      </c>
      <c r="J31" s="21">
        <v>0</v>
      </c>
      <c r="K31" s="21">
        <v>0</v>
      </c>
      <c r="L31" s="23">
        <f t="shared" ref="L31:L33" si="10">SUM(M31:N31)</f>
        <v>0</v>
      </c>
      <c r="M31" s="21">
        <v>0</v>
      </c>
      <c r="N31" s="21">
        <v>0</v>
      </c>
      <c r="O31" s="75">
        <f t="shared" ref="O31:O37" si="11">F31+I31+L31</f>
        <v>33</v>
      </c>
    </row>
    <row r="32" spans="1:17" s="1" customFormat="1">
      <c r="A32" s="129" t="s">
        <v>67</v>
      </c>
      <c r="B32" s="130"/>
      <c r="C32" s="130"/>
      <c r="D32" s="130"/>
      <c r="E32" s="130"/>
      <c r="F32" s="23">
        <f t="shared" si="8"/>
        <v>0</v>
      </c>
      <c r="G32" s="21">
        <v>0</v>
      </c>
      <c r="H32" s="21">
        <v>0</v>
      </c>
      <c r="I32" s="23">
        <f t="shared" si="9"/>
        <v>15</v>
      </c>
      <c r="J32" s="24">
        <v>15</v>
      </c>
      <c r="K32" s="21">
        <v>0</v>
      </c>
      <c r="L32" s="23">
        <f t="shared" si="10"/>
        <v>0</v>
      </c>
      <c r="M32" s="21">
        <v>0</v>
      </c>
      <c r="N32" s="21">
        <v>0</v>
      </c>
      <c r="O32" s="75">
        <f t="shared" si="11"/>
        <v>15</v>
      </c>
    </row>
    <row r="33" spans="1:16" s="1" customFormat="1">
      <c r="A33" s="129" t="s">
        <v>62</v>
      </c>
      <c r="B33" s="130"/>
      <c r="C33" s="130"/>
      <c r="D33" s="130"/>
      <c r="E33" s="130"/>
      <c r="F33" s="23">
        <f t="shared" si="8"/>
        <v>0</v>
      </c>
      <c r="G33" s="21">
        <v>0</v>
      </c>
      <c r="H33" s="21">
        <v>0</v>
      </c>
      <c r="I33" s="23">
        <f t="shared" si="9"/>
        <v>0</v>
      </c>
      <c r="J33" s="21">
        <v>0</v>
      </c>
      <c r="K33" s="21">
        <v>0</v>
      </c>
      <c r="L33" s="23">
        <f t="shared" si="10"/>
        <v>44</v>
      </c>
      <c r="M33" s="21">
        <f>12+(2*16)</f>
        <v>44</v>
      </c>
      <c r="N33" s="21">
        <v>0</v>
      </c>
      <c r="O33" s="75">
        <f t="shared" si="11"/>
        <v>44</v>
      </c>
    </row>
    <row r="34" spans="1:16" s="1" customFormat="1">
      <c r="A34" s="152" t="s">
        <v>76</v>
      </c>
      <c r="B34" s="153"/>
      <c r="C34" s="153"/>
      <c r="D34" s="153"/>
      <c r="E34" s="153"/>
      <c r="F34" s="23">
        <f>SUM(G34:H34)</f>
        <v>48</v>
      </c>
      <c r="G34" s="39">
        <f>2*24</f>
        <v>48</v>
      </c>
      <c r="H34" s="39">
        <v>0</v>
      </c>
      <c r="I34" s="23">
        <f>SUM(J34:K34)</f>
        <v>0</v>
      </c>
      <c r="J34" s="39">
        <v>0</v>
      </c>
      <c r="K34" s="39">
        <v>0</v>
      </c>
      <c r="L34" s="23">
        <f>SUM(M34:N34)</f>
        <v>0</v>
      </c>
      <c r="M34" s="39">
        <v>0</v>
      </c>
      <c r="N34" s="39">
        <v>0</v>
      </c>
      <c r="O34" s="75">
        <f t="shared" si="11"/>
        <v>48</v>
      </c>
    </row>
    <row r="35" spans="1:16" s="1" customFormat="1">
      <c r="A35" s="152" t="s">
        <v>77</v>
      </c>
      <c r="B35" s="153"/>
      <c r="C35" s="153"/>
      <c r="D35" s="153"/>
      <c r="E35" s="153"/>
      <c r="F35" s="23">
        <f t="shared" ref="F35:F36" si="12">SUM(G35:H35)</f>
        <v>48</v>
      </c>
      <c r="G35" s="39">
        <v>48</v>
      </c>
      <c r="H35" s="39">
        <v>0</v>
      </c>
      <c r="I35" s="23">
        <f t="shared" ref="I35:I36" si="13">SUM(J35:K35)</f>
        <v>0</v>
      </c>
      <c r="J35" s="39">
        <v>0</v>
      </c>
      <c r="K35" s="39">
        <v>0</v>
      </c>
      <c r="L35" s="23">
        <f t="shared" ref="L35:L36" si="14">SUM(M35:N35)</f>
        <v>0</v>
      </c>
      <c r="M35" s="39">
        <v>0</v>
      </c>
      <c r="N35" s="39">
        <v>0</v>
      </c>
      <c r="O35" s="75">
        <f t="shared" si="11"/>
        <v>48</v>
      </c>
    </row>
    <row r="36" spans="1:16" s="1" customFormat="1">
      <c r="A36" s="152" t="s">
        <v>73</v>
      </c>
      <c r="B36" s="153"/>
      <c r="C36" s="153"/>
      <c r="D36" s="153"/>
      <c r="E36" s="153"/>
      <c r="F36" s="23">
        <f t="shared" si="12"/>
        <v>0</v>
      </c>
      <c r="G36" s="39">
        <v>0</v>
      </c>
      <c r="H36" s="39">
        <v>0</v>
      </c>
      <c r="I36" s="23">
        <f t="shared" si="13"/>
        <v>44</v>
      </c>
      <c r="J36" s="39">
        <v>44</v>
      </c>
      <c r="K36" s="39">
        <v>0</v>
      </c>
      <c r="L36" s="23">
        <f t="shared" si="14"/>
        <v>0</v>
      </c>
      <c r="M36" s="39">
        <v>0</v>
      </c>
      <c r="N36" s="39">
        <v>0</v>
      </c>
      <c r="O36" s="75">
        <f t="shared" si="11"/>
        <v>44</v>
      </c>
    </row>
    <row r="37" spans="1:16" s="1" customFormat="1">
      <c r="A37" s="123" t="s">
        <v>96</v>
      </c>
      <c r="B37" s="124"/>
      <c r="C37" s="124"/>
      <c r="D37" s="124"/>
      <c r="E37" s="124"/>
      <c r="F37" s="23">
        <f>SUM(F30:F36)</f>
        <v>177</v>
      </c>
      <c r="G37" s="74">
        <f t="shared" ref="G37:N37" si="15">SUM(G30:G36)</f>
        <v>177</v>
      </c>
      <c r="H37" s="74">
        <f t="shared" si="15"/>
        <v>0</v>
      </c>
      <c r="I37" s="23">
        <f t="shared" si="15"/>
        <v>59</v>
      </c>
      <c r="J37" s="74">
        <f t="shared" si="15"/>
        <v>59</v>
      </c>
      <c r="K37" s="74">
        <f t="shared" si="15"/>
        <v>0</v>
      </c>
      <c r="L37" s="23">
        <f t="shared" si="15"/>
        <v>44</v>
      </c>
      <c r="M37" s="74">
        <f t="shared" si="15"/>
        <v>44</v>
      </c>
      <c r="N37" s="74">
        <f t="shared" si="15"/>
        <v>0</v>
      </c>
      <c r="O37" s="81">
        <f t="shared" si="11"/>
        <v>280</v>
      </c>
      <c r="P37" s="40"/>
    </row>
    <row r="38" spans="1:16" s="1" customFormat="1">
      <c r="A38" s="131" t="s">
        <v>24</v>
      </c>
      <c r="B38" s="132"/>
      <c r="C38" s="132"/>
      <c r="D38" s="132"/>
      <c r="E38" s="132"/>
      <c r="F38" s="20"/>
      <c r="G38" s="87"/>
      <c r="H38" s="87"/>
      <c r="I38" s="20"/>
      <c r="J38" s="87"/>
      <c r="K38" s="87"/>
      <c r="L38" s="20"/>
      <c r="M38" s="87"/>
      <c r="N38" s="87"/>
    </row>
    <row r="39" spans="1:16" s="1" customFormat="1">
      <c r="A39" s="129" t="s">
        <v>68</v>
      </c>
      <c r="B39" s="130"/>
      <c r="C39" s="130"/>
      <c r="D39" s="130"/>
      <c r="E39" s="130"/>
      <c r="F39" s="23">
        <f>SUM(G39:H39)</f>
        <v>108</v>
      </c>
      <c r="G39" s="21">
        <f>48+(2*24)</f>
        <v>96</v>
      </c>
      <c r="H39" s="21">
        <f>2*6</f>
        <v>12</v>
      </c>
      <c r="I39" s="23">
        <f>SUM(J39:K39)</f>
        <v>0</v>
      </c>
      <c r="J39" s="21">
        <v>0</v>
      </c>
      <c r="K39" s="21">
        <v>0</v>
      </c>
      <c r="L39" s="23">
        <f>SUM(M39:N39)</f>
        <v>0</v>
      </c>
      <c r="M39" s="21">
        <v>0</v>
      </c>
      <c r="N39" s="21">
        <v>0</v>
      </c>
      <c r="O39" s="75">
        <f>F39+I39+L39</f>
        <v>108</v>
      </c>
    </row>
    <row r="40" spans="1:16" s="1" customFormat="1">
      <c r="A40" s="129" t="s">
        <v>62</v>
      </c>
      <c r="B40" s="130"/>
      <c r="C40" s="130"/>
      <c r="D40" s="130"/>
      <c r="E40" s="130"/>
      <c r="F40" s="23">
        <f>SUM(G40:H40)</f>
        <v>0</v>
      </c>
      <c r="G40" s="21">
        <v>0</v>
      </c>
      <c r="H40" s="21">
        <v>0</v>
      </c>
      <c r="I40" s="23">
        <f>SUM(J40:K40)</f>
        <v>0</v>
      </c>
      <c r="J40" s="21">
        <v>0</v>
      </c>
      <c r="K40" s="21">
        <v>0</v>
      </c>
      <c r="L40" s="23">
        <f>SUM(M40:N40)</f>
        <v>44</v>
      </c>
      <c r="M40" s="21">
        <f>12+(2*16)</f>
        <v>44</v>
      </c>
      <c r="N40" s="21">
        <v>0</v>
      </c>
      <c r="O40" s="75">
        <f t="shared" ref="O40:O43" si="16">F40+I40+L40</f>
        <v>44</v>
      </c>
    </row>
    <row r="41" spans="1:16" s="1" customFormat="1">
      <c r="A41" s="152" t="s">
        <v>78</v>
      </c>
      <c r="B41" s="153"/>
      <c r="C41" s="153"/>
      <c r="D41" s="153"/>
      <c r="E41" s="153"/>
      <c r="F41" s="23">
        <f>SUM(G41:H41)</f>
        <v>108</v>
      </c>
      <c r="G41" s="39">
        <f>48+(2*24)</f>
        <v>96</v>
      </c>
      <c r="H41" s="39">
        <f>2*6</f>
        <v>12</v>
      </c>
      <c r="I41" s="23">
        <f>SUM(J41:K41)</f>
        <v>0</v>
      </c>
      <c r="J41" s="39">
        <v>0</v>
      </c>
      <c r="K41" s="39">
        <v>0</v>
      </c>
      <c r="L41" s="23">
        <f>SUM(M41:N41)</f>
        <v>0</v>
      </c>
      <c r="M41" s="39">
        <v>0</v>
      </c>
      <c r="N41" s="39">
        <v>0</v>
      </c>
      <c r="O41" s="75">
        <f t="shared" si="16"/>
        <v>108</v>
      </c>
    </row>
    <row r="42" spans="1:16" s="1" customFormat="1">
      <c r="A42" s="152" t="s">
        <v>73</v>
      </c>
      <c r="B42" s="153"/>
      <c r="C42" s="153"/>
      <c r="D42" s="153"/>
      <c r="E42" s="153"/>
      <c r="F42" s="23">
        <f>SUM(G42:H42)</f>
        <v>0</v>
      </c>
      <c r="G42" s="39">
        <v>0</v>
      </c>
      <c r="H42" s="39">
        <v>0</v>
      </c>
      <c r="I42" s="23">
        <f>SUM(J42:K42)</f>
        <v>44</v>
      </c>
      <c r="J42" s="39">
        <v>44</v>
      </c>
      <c r="K42" s="39">
        <v>0</v>
      </c>
      <c r="L42" s="23">
        <f>SUM(M42:N42)</f>
        <v>0</v>
      </c>
      <c r="M42" s="39">
        <v>0</v>
      </c>
      <c r="N42" s="39">
        <v>0</v>
      </c>
      <c r="O42" s="75">
        <f t="shared" si="16"/>
        <v>44</v>
      </c>
    </row>
    <row r="43" spans="1:16" s="1" customFormat="1">
      <c r="A43" s="123" t="s">
        <v>97</v>
      </c>
      <c r="B43" s="124"/>
      <c r="C43" s="124"/>
      <c r="D43" s="124"/>
      <c r="E43" s="124"/>
      <c r="F43" s="23">
        <f>SUM(F39:F42)</f>
        <v>216</v>
      </c>
      <c r="G43" s="74">
        <f t="shared" ref="G43:N43" si="17">SUM(G39:G42)</f>
        <v>192</v>
      </c>
      <c r="H43" s="74">
        <f t="shared" si="17"/>
        <v>24</v>
      </c>
      <c r="I43" s="23">
        <f t="shared" si="17"/>
        <v>44</v>
      </c>
      <c r="J43" s="74">
        <f t="shared" si="17"/>
        <v>44</v>
      </c>
      <c r="K43" s="74">
        <f t="shared" si="17"/>
        <v>0</v>
      </c>
      <c r="L43" s="23">
        <f t="shared" si="17"/>
        <v>44</v>
      </c>
      <c r="M43" s="74">
        <f t="shared" si="17"/>
        <v>44</v>
      </c>
      <c r="N43" s="74">
        <f t="shared" si="17"/>
        <v>0</v>
      </c>
      <c r="O43" s="81">
        <f t="shared" si="16"/>
        <v>304</v>
      </c>
      <c r="P43" s="40"/>
    </row>
    <row r="44" spans="1:16" s="1" customFormat="1">
      <c r="A44" s="131" t="s">
        <v>25</v>
      </c>
      <c r="B44" s="132"/>
      <c r="C44" s="132"/>
      <c r="D44" s="132"/>
      <c r="E44" s="132"/>
      <c r="F44" s="20"/>
      <c r="G44" s="87"/>
      <c r="H44" s="87"/>
      <c r="I44" s="20"/>
      <c r="J44" s="87"/>
      <c r="K44" s="87"/>
      <c r="L44" s="20"/>
      <c r="M44" s="87"/>
      <c r="N44" s="87"/>
    </row>
    <row r="45" spans="1:16" s="1" customFormat="1">
      <c r="A45" s="129" t="s">
        <v>69</v>
      </c>
      <c r="B45" s="130"/>
      <c r="C45" s="130"/>
      <c r="D45" s="130"/>
      <c r="E45" s="130"/>
      <c r="F45" s="23">
        <f>SUM(G45:H45)</f>
        <v>112</v>
      </c>
      <c r="G45" s="21">
        <f>48+40</f>
        <v>88</v>
      </c>
      <c r="H45" s="21">
        <v>24</v>
      </c>
      <c r="I45" s="23">
        <f>SUM(J45:K45)</f>
        <v>0</v>
      </c>
      <c r="J45" s="21">
        <v>0</v>
      </c>
      <c r="K45" s="21">
        <v>0</v>
      </c>
      <c r="L45" s="23">
        <f>SUM(M45:N45)</f>
        <v>0</v>
      </c>
      <c r="M45" s="21">
        <v>0</v>
      </c>
      <c r="N45" s="21">
        <v>0</v>
      </c>
      <c r="O45" s="75">
        <f>F45+I45+L45</f>
        <v>112</v>
      </c>
    </row>
    <row r="46" spans="1:16" s="1" customFormat="1">
      <c r="A46" s="129" t="s">
        <v>70</v>
      </c>
      <c r="B46" s="130"/>
      <c r="C46" s="130"/>
      <c r="D46" s="130"/>
      <c r="E46" s="130"/>
      <c r="F46" s="23">
        <f>SUM(G46:H46)</f>
        <v>0</v>
      </c>
      <c r="G46" s="21">
        <v>0</v>
      </c>
      <c r="H46" s="21">
        <v>0</v>
      </c>
      <c r="I46" s="23">
        <f>SUM(J46:K46)</f>
        <v>0</v>
      </c>
      <c r="J46" s="21">
        <v>0</v>
      </c>
      <c r="K46" s="21">
        <v>0</v>
      </c>
      <c r="L46" s="23">
        <f>SUM(M46:N46)</f>
        <v>16</v>
      </c>
      <c r="M46" s="21">
        <v>16</v>
      </c>
      <c r="N46" s="21">
        <v>0</v>
      </c>
      <c r="O46" s="75">
        <f t="shared" ref="O46:O49" si="18">F46+I46+L46</f>
        <v>16</v>
      </c>
    </row>
    <row r="47" spans="1:16" s="1" customFormat="1">
      <c r="A47" s="152" t="s">
        <v>79</v>
      </c>
      <c r="B47" s="153"/>
      <c r="C47" s="153"/>
      <c r="D47" s="153"/>
      <c r="E47" s="153"/>
      <c r="F47" s="23">
        <f>SUM(G47:H47)</f>
        <v>112</v>
      </c>
      <c r="G47" s="39">
        <f>48+40</f>
        <v>88</v>
      </c>
      <c r="H47" s="39">
        <v>24</v>
      </c>
      <c r="I47" s="23">
        <f>SUM(J47:K47)</f>
        <v>0</v>
      </c>
      <c r="J47" s="39">
        <v>0</v>
      </c>
      <c r="K47" s="39">
        <v>0</v>
      </c>
      <c r="L47" s="23">
        <f>SUM(M47:N47)</f>
        <v>0</v>
      </c>
      <c r="M47" s="39">
        <v>0</v>
      </c>
      <c r="N47" s="39">
        <v>0</v>
      </c>
      <c r="O47" s="75">
        <f t="shared" si="18"/>
        <v>112</v>
      </c>
    </row>
    <row r="48" spans="1:16" s="1" customFormat="1">
      <c r="A48" s="152" t="s">
        <v>80</v>
      </c>
      <c r="B48" s="153"/>
      <c r="C48" s="153"/>
      <c r="D48" s="153"/>
      <c r="E48" s="153"/>
      <c r="F48" s="23">
        <f>SUM(G48:H48)</f>
        <v>0</v>
      </c>
      <c r="G48" s="39">
        <v>0</v>
      </c>
      <c r="H48" s="39">
        <v>0</v>
      </c>
      <c r="I48" s="23">
        <f>SUM(J48:K48)</f>
        <v>16</v>
      </c>
      <c r="J48" s="39">
        <v>16</v>
      </c>
      <c r="K48" s="39">
        <v>0</v>
      </c>
      <c r="L48" s="23">
        <f>SUM(M48:N48)</f>
        <v>0</v>
      </c>
      <c r="M48" s="39">
        <v>0</v>
      </c>
      <c r="N48" s="39">
        <v>0</v>
      </c>
      <c r="O48" s="75">
        <f t="shared" si="18"/>
        <v>16</v>
      </c>
    </row>
    <row r="49" spans="1:16" s="1" customFormat="1">
      <c r="A49" s="123" t="s">
        <v>98</v>
      </c>
      <c r="B49" s="124"/>
      <c r="C49" s="124"/>
      <c r="D49" s="124"/>
      <c r="E49" s="124"/>
      <c r="F49" s="23">
        <f>SUM(F45:F48)</f>
        <v>224</v>
      </c>
      <c r="G49" s="74">
        <f t="shared" ref="G49:N49" si="19">SUM(G45:G48)</f>
        <v>176</v>
      </c>
      <c r="H49" s="74">
        <f t="shared" si="19"/>
        <v>48</v>
      </c>
      <c r="I49" s="23">
        <f t="shared" si="19"/>
        <v>16</v>
      </c>
      <c r="J49" s="74">
        <f t="shared" si="19"/>
        <v>16</v>
      </c>
      <c r="K49" s="74">
        <f t="shared" si="19"/>
        <v>0</v>
      </c>
      <c r="L49" s="23">
        <f t="shared" si="19"/>
        <v>16</v>
      </c>
      <c r="M49" s="74">
        <f t="shared" si="19"/>
        <v>16</v>
      </c>
      <c r="N49" s="74">
        <f t="shared" si="19"/>
        <v>0</v>
      </c>
      <c r="O49" s="81">
        <f t="shared" si="18"/>
        <v>256</v>
      </c>
      <c r="P49" s="40"/>
    </row>
    <row r="50" spans="1:16" s="1" customFormat="1">
      <c r="A50" s="140" t="s">
        <v>7</v>
      </c>
      <c r="B50" s="140"/>
      <c r="C50" s="140"/>
      <c r="D50" s="140"/>
      <c r="E50" s="140"/>
      <c r="F50" s="22">
        <f>F28+F37+F43+F49</f>
        <v>909</v>
      </c>
      <c r="G50" s="22">
        <f t="shared" ref="G50:O50" si="20">G28+G37+G43+G49</f>
        <v>737</v>
      </c>
      <c r="H50" s="22">
        <f t="shared" si="20"/>
        <v>172</v>
      </c>
      <c r="I50" s="22">
        <f t="shared" si="20"/>
        <v>363</v>
      </c>
      <c r="J50" s="22">
        <f t="shared" si="20"/>
        <v>163</v>
      </c>
      <c r="K50" s="22">
        <f t="shared" si="20"/>
        <v>200</v>
      </c>
      <c r="L50" s="22">
        <f t="shared" si="20"/>
        <v>381</v>
      </c>
      <c r="M50" s="22">
        <f t="shared" si="20"/>
        <v>148</v>
      </c>
      <c r="N50" s="22">
        <f t="shared" si="20"/>
        <v>233</v>
      </c>
      <c r="O50" s="22">
        <f t="shared" si="20"/>
        <v>1653</v>
      </c>
    </row>
    <row r="51" spans="1:16" s="1" customFormat="1" ht="18.75">
      <c r="A51" s="165"/>
      <c r="B51" s="166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</row>
    <row r="52" spans="1:16" ht="18.75">
      <c r="A52" s="168" t="s">
        <v>13</v>
      </c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70"/>
    </row>
    <row r="53" spans="1:16" ht="38.25" customHeight="1">
      <c r="A53" s="121" t="s">
        <v>6</v>
      </c>
      <c r="B53" s="97"/>
      <c r="C53" s="150" t="s">
        <v>14</v>
      </c>
      <c r="D53" s="150" t="s">
        <v>15</v>
      </c>
      <c r="E53" s="171" t="s">
        <v>33</v>
      </c>
      <c r="F53" s="172"/>
      <c r="G53" s="173"/>
      <c r="H53" s="171" t="s">
        <v>31</v>
      </c>
      <c r="I53" s="172"/>
      <c r="J53" s="173"/>
      <c r="K53" s="72" t="s">
        <v>32</v>
      </c>
      <c r="L53" s="150" t="s">
        <v>16</v>
      </c>
      <c r="M53" s="150" t="s">
        <v>8</v>
      </c>
      <c r="N53" s="150" t="s">
        <v>17</v>
      </c>
      <c r="O53" s="150" t="s">
        <v>8</v>
      </c>
    </row>
    <row r="54" spans="1:16" ht="22.5">
      <c r="A54" s="97"/>
      <c r="B54" s="97"/>
      <c r="C54" s="167"/>
      <c r="D54" s="167"/>
      <c r="E54" s="73" t="s">
        <v>9</v>
      </c>
      <c r="F54" s="53" t="s">
        <v>34</v>
      </c>
      <c r="G54" s="53" t="s">
        <v>35</v>
      </c>
      <c r="H54" s="73" t="s">
        <v>9</v>
      </c>
      <c r="I54" s="53" t="s">
        <v>36</v>
      </c>
      <c r="J54" s="53" t="s">
        <v>37</v>
      </c>
      <c r="K54" s="73" t="s">
        <v>9</v>
      </c>
      <c r="L54" s="167"/>
      <c r="M54" s="167"/>
      <c r="N54" s="167"/>
      <c r="O54" s="167"/>
    </row>
    <row r="55" spans="1:16" s="19" customFormat="1">
      <c r="A55" s="76" t="s">
        <v>86</v>
      </c>
      <c r="C55" s="36"/>
      <c r="D55" s="36"/>
      <c r="E55" s="36"/>
      <c r="F55" s="37"/>
      <c r="G55" s="37"/>
      <c r="H55" s="36"/>
      <c r="I55" s="37"/>
      <c r="J55" s="37"/>
      <c r="K55" s="36"/>
      <c r="L55" s="36"/>
      <c r="M55" s="36"/>
      <c r="N55" s="36"/>
      <c r="O55" s="38"/>
    </row>
    <row r="56" spans="1:16" s="1" customFormat="1">
      <c r="A56" s="92" t="s">
        <v>19</v>
      </c>
      <c r="B56" s="93"/>
      <c r="C56" s="30" t="s">
        <v>40</v>
      </c>
      <c r="D56" s="31" t="s">
        <v>22</v>
      </c>
      <c r="E56" s="32">
        <f>SUM(F56:G56)</f>
        <v>12</v>
      </c>
      <c r="F56" s="33">
        <v>12</v>
      </c>
      <c r="G56" s="33">
        <v>0</v>
      </c>
      <c r="H56" s="32">
        <f>SUM(I56:J56)</f>
        <v>0</v>
      </c>
      <c r="I56" s="33">
        <v>0</v>
      </c>
      <c r="J56" s="33">
        <v>0</v>
      </c>
      <c r="K56" s="34">
        <f t="shared" ref="K56:K75" si="21">((E56+H56)*L$50)/(F$50+I$50)</f>
        <v>3.5943396226415096</v>
      </c>
      <c r="L56" s="32">
        <f>E56+H56+K56</f>
        <v>15.59433962264151</v>
      </c>
      <c r="M56" s="35">
        <f t="shared" ref="M56:M75" si="22">L56/L$97</f>
        <v>9.433962264150943E-3</v>
      </c>
      <c r="N56" s="32">
        <f t="shared" ref="N56:N75" si="23">(L56*A$9)/L$97</f>
        <v>8.0094339622641506</v>
      </c>
      <c r="O56" s="35">
        <f t="shared" ref="O56:O75" si="24">N56/N$97</f>
        <v>9.4339622641509448E-3</v>
      </c>
    </row>
    <row r="57" spans="1:16" s="1" customFormat="1">
      <c r="A57" s="92" t="s">
        <v>19</v>
      </c>
      <c r="B57" s="93"/>
      <c r="C57" s="10" t="s">
        <v>41</v>
      </c>
      <c r="D57" s="11" t="s">
        <v>22</v>
      </c>
      <c r="E57" s="14">
        <f t="shared" ref="E57:E75" si="25">SUM(F57:G57)</f>
        <v>12</v>
      </c>
      <c r="F57" s="12">
        <v>12</v>
      </c>
      <c r="G57" s="12">
        <v>0</v>
      </c>
      <c r="H57" s="14">
        <f t="shared" ref="H57:H75" si="26">SUM(I57:J57)</f>
        <v>0</v>
      </c>
      <c r="I57" s="12">
        <v>0</v>
      </c>
      <c r="J57" s="12">
        <v>0</v>
      </c>
      <c r="K57" s="34">
        <f t="shared" si="21"/>
        <v>3.5943396226415096</v>
      </c>
      <c r="L57" s="14">
        <f t="shared" ref="L57:L75" si="27">E57+H57+K57</f>
        <v>15.59433962264151</v>
      </c>
      <c r="M57" s="15">
        <f t="shared" si="22"/>
        <v>9.433962264150943E-3</v>
      </c>
      <c r="N57" s="14">
        <f t="shared" si="23"/>
        <v>8.0094339622641506</v>
      </c>
      <c r="O57" s="15">
        <f t="shared" si="24"/>
        <v>9.4339622641509448E-3</v>
      </c>
    </row>
    <row r="58" spans="1:16" s="1" customFormat="1">
      <c r="A58" s="92" t="s">
        <v>19</v>
      </c>
      <c r="B58" s="93"/>
      <c r="C58" s="10" t="s">
        <v>42</v>
      </c>
      <c r="D58" s="11" t="s">
        <v>22</v>
      </c>
      <c r="E58" s="14">
        <f t="shared" si="25"/>
        <v>12</v>
      </c>
      <c r="F58" s="12">
        <v>12</v>
      </c>
      <c r="G58" s="12">
        <v>0</v>
      </c>
      <c r="H58" s="14">
        <f t="shared" si="26"/>
        <v>0</v>
      </c>
      <c r="I58" s="12">
        <v>0</v>
      </c>
      <c r="J58" s="12">
        <v>0</v>
      </c>
      <c r="K58" s="34">
        <f t="shared" si="21"/>
        <v>3.5943396226415096</v>
      </c>
      <c r="L58" s="14">
        <f t="shared" si="27"/>
        <v>15.59433962264151</v>
      </c>
      <c r="M58" s="15">
        <f t="shared" si="22"/>
        <v>9.433962264150943E-3</v>
      </c>
      <c r="N58" s="14">
        <f t="shared" si="23"/>
        <v>8.0094339622641506</v>
      </c>
      <c r="O58" s="15">
        <f t="shared" si="24"/>
        <v>9.4339622641509448E-3</v>
      </c>
    </row>
    <row r="59" spans="1:16" s="1" customFormat="1">
      <c r="A59" s="92" t="s">
        <v>19</v>
      </c>
      <c r="B59" s="93"/>
      <c r="C59" s="10" t="s">
        <v>43</v>
      </c>
      <c r="D59" s="11" t="s">
        <v>22</v>
      </c>
      <c r="E59" s="14">
        <f t="shared" si="25"/>
        <v>12</v>
      </c>
      <c r="F59" s="12">
        <v>12</v>
      </c>
      <c r="G59" s="12">
        <v>0</v>
      </c>
      <c r="H59" s="14">
        <f t="shared" si="26"/>
        <v>0</v>
      </c>
      <c r="I59" s="12">
        <v>0</v>
      </c>
      <c r="J59" s="12">
        <v>0</v>
      </c>
      <c r="K59" s="34">
        <f t="shared" si="21"/>
        <v>3.5943396226415096</v>
      </c>
      <c r="L59" s="14">
        <f t="shared" si="27"/>
        <v>15.59433962264151</v>
      </c>
      <c r="M59" s="15">
        <f t="shared" si="22"/>
        <v>9.433962264150943E-3</v>
      </c>
      <c r="N59" s="14">
        <f t="shared" si="23"/>
        <v>8.0094339622641506</v>
      </c>
      <c r="O59" s="15">
        <f t="shared" si="24"/>
        <v>9.4339622641509448E-3</v>
      </c>
    </row>
    <row r="60" spans="1:16" s="1" customFormat="1">
      <c r="A60" s="92" t="s">
        <v>19</v>
      </c>
      <c r="B60" s="93"/>
      <c r="C60" s="10" t="s">
        <v>44</v>
      </c>
      <c r="D60" s="11" t="s">
        <v>22</v>
      </c>
      <c r="E60" s="14">
        <f t="shared" si="25"/>
        <v>24</v>
      </c>
      <c r="F60" s="12">
        <v>24</v>
      </c>
      <c r="G60" s="12">
        <v>0</v>
      </c>
      <c r="H60" s="14">
        <f t="shared" si="26"/>
        <v>0</v>
      </c>
      <c r="I60" s="12">
        <v>0</v>
      </c>
      <c r="J60" s="12">
        <v>0</v>
      </c>
      <c r="K60" s="34">
        <f t="shared" si="21"/>
        <v>7.1886792452830193</v>
      </c>
      <c r="L60" s="14">
        <f t="shared" si="27"/>
        <v>31.188679245283019</v>
      </c>
      <c r="M60" s="15">
        <f t="shared" si="22"/>
        <v>1.8867924528301886E-2</v>
      </c>
      <c r="N60" s="14">
        <f t="shared" si="23"/>
        <v>16.018867924528301</v>
      </c>
      <c r="O60" s="15">
        <f t="shared" si="24"/>
        <v>1.886792452830189E-2</v>
      </c>
    </row>
    <row r="61" spans="1:16" s="1" customFormat="1">
      <c r="A61" s="92" t="s">
        <v>19</v>
      </c>
      <c r="B61" s="93"/>
      <c r="C61" s="10" t="s">
        <v>45</v>
      </c>
      <c r="D61" s="11" t="s">
        <v>22</v>
      </c>
      <c r="E61" s="14">
        <f t="shared" si="25"/>
        <v>24</v>
      </c>
      <c r="F61" s="12">
        <v>24</v>
      </c>
      <c r="G61" s="12">
        <v>0</v>
      </c>
      <c r="H61" s="14">
        <f t="shared" si="26"/>
        <v>0</v>
      </c>
      <c r="I61" s="12">
        <v>0</v>
      </c>
      <c r="J61" s="12">
        <v>0</v>
      </c>
      <c r="K61" s="34">
        <f t="shared" si="21"/>
        <v>7.1886792452830193</v>
      </c>
      <c r="L61" s="14">
        <f t="shared" si="27"/>
        <v>31.188679245283019</v>
      </c>
      <c r="M61" s="15">
        <f t="shared" si="22"/>
        <v>1.8867924528301886E-2</v>
      </c>
      <c r="N61" s="14">
        <f t="shared" si="23"/>
        <v>16.018867924528301</v>
      </c>
      <c r="O61" s="15">
        <f t="shared" si="24"/>
        <v>1.886792452830189E-2</v>
      </c>
    </row>
    <row r="62" spans="1:16" s="1" customFormat="1">
      <c r="A62" s="92" t="s">
        <v>18</v>
      </c>
      <c r="B62" s="93"/>
      <c r="C62" s="10" t="s">
        <v>91</v>
      </c>
      <c r="D62" s="11" t="s">
        <v>22</v>
      </c>
      <c r="E62" s="14">
        <f t="shared" si="25"/>
        <v>12.5</v>
      </c>
      <c r="F62" s="12">
        <v>0</v>
      </c>
      <c r="G62" s="12">
        <v>12.5</v>
      </c>
      <c r="H62" s="14">
        <f t="shared" si="26"/>
        <v>0</v>
      </c>
      <c r="I62" s="12">
        <v>0</v>
      </c>
      <c r="J62" s="12">
        <v>0</v>
      </c>
      <c r="K62" s="34">
        <f t="shared" si="21"/>
        <v>3.7441037735849059</v>
      </c>
      <c r="L62" s="14">
        <f t="shared" si="27"/>
        <v>16.244103773584907</v>
      </c>
      <c r="M62" s="15">
        <f t="shared" si="22"/>
        <v>9.827044025157234E-3</v>
      </c>
      <c r="N62" s="14">
        <f t="shared" si="23"/>
        <v>8.3431603773584921</v>
      </c>
      <c r="O62" s="15">
        <f t="shared" si="24"/>
        <v>9.8270440251572375E-3</v>
      </c>
    </row>
    <row r="63" spans="1:16" s="1" customFormat="1">
      <c r="A63" s="92" t="s">
        <v>18</v>
      </c>
      <c r="B63" s="93"/>
      <c r="C63" s="10" t="s">
        <v>92</v>
      </c>
      <c r="D63" s="11" t="s">
        <v>22</v>
      </c>
      <c r="E63" s="14">
        <f t="shared" si="25"/>
        <v>12.5</v>
      </c>
      <c r="F63" s="12">
        <v>0</v>
      </c>
      <c r="G63" s="12">
        <v>12.5</v>
      </c>
      <c r="H63" s="14">
        <f t="shared" si="26"/>
        <v>0</v>
      </c>
      <c r="I63" s="12">
        <v>0</v>
      </c>
      <c r="J63" s="12">
        <v>0</v>
      </c>
      <c r="K63" s="34">
        <f t="shared" si="21"/>
        <v>3.7441037735849059</v>
      </c>
      <c r="L63" s="14">
        <f t="shared" si="27"/>
        <v>16.244103773584907</v>
      </c>
      <c r="M63" s="15">
        <f t="shared" si="22"/>
        <v>9.827044025157234E-3</v>
      </c>
      <c r="N63" s="14">
        <f t="shared" si="23"/>
        <v>8.3431603773584921</v>
      </c>
      <c r="O63" s="15">
        <f t="shared" si="24"/>
        <v>9.8270440251572375E-3</v>
      </c>
    </row>
    <row r="64" spans="1:16" s="1" customFormat="1">
      <c r="A64" s="92" t="s">
        <v>18</v>
      </c>
      <c r="B64" s="93"/>
      <c r="C64" s="10" t="s">
        <v>93</v>
      </c>
      <c r="D64" s="11" t="s">
        <v>22</v>
      </c>
      <c r="E64" s="14">
        <f t="shared" si="25"/>
        <v>12.5</v>
      </c>
      <c r="F64" s="12">
        <v>0</v>
      </c>
      <c r="G64" s="12">
        <v>12.5</v>
      </c>
      <c r="H64" s="14">
        <f t="shared" si="26"/>
        <v>0</v>
      </c>
      <c r="I64" s="12">
        <v>0</v>
      </c>
      <c r="J64" s="12">
        <v>0</v>
      </c>
      <c r="K64" s="34">
        <f t="shared" si="21"/>
        <v>3.7441037735849059</v>
      </c>
      <c r="L64" s="14">
        <f t="shared" si="27"/>
        <v>16.244103773584907</v>
      </c>
      <c r="M64" s="15">
        <f t="shared" si="22"/>
        <v>9.827044025157234E-3</v>
      </c>
      <c r="N64" s="14">
        <f t="shared" si="23"/>
        <v>8.3431603773584921</v>
      </c>
      <c r="O64" s="15">
        <f t="shared" si="24"/>
        <v>9.8270440251572375E-3</v>
      </c>
    </row>
    <row r="65" spans="1:15" s="1" customFormat="1">
      <c r="A65" s="92" t="s">
        <v>18</v>
      </c>
      <c r="B65" s="93"/>
      <c r="C65" s="10" t="s">
        <v>94</v>
      </c>
      <c r="D65" s="11" t="s">
        <v>22</v>
      </c>
      <c r="E65" s="14">
        <f t="shared" si="25"/>
        <v>12.5</v>
      </c>
      <c r="F65" s="12">
        <v>0</v>
      </c>
      <c r="G65" s="12">
        <v>12.5</v>
      </c>
      <c r="H65" s="14">
        <f t="shared" si="26"/>
        <v>0</v>
      </c>
      <c r="I65" s="12">
        <v>0</v>
      </c>
      <c r="J65" s="12">
        <v>0</v>
      </c>
      <c r="K65" s="34">
        <f t="shared" si="21"/>
        <v>3.7441037735849059</v>
      </c>
      <c r="L65" s="14">
        <f t="shared" si="27"/>
        <v>16.244103773584907</v>
      </c>
      <c r="M65" s="15">
        <f t="shared" si="22"/>
        <v>9.827044025157234E-3</v>
      </c>
      <c r="N65" s="14">
        <f t="shared" si="23"/>
        <v>8.3431603773584921</v>
      </c>
      <c r="O65" s="15">
        <f t="shared" si="24"/>
        <v>9.8270440251572375E-3</v>
      </c>
    </row>
    <row r="66" spans="1:15" s="1" customFormat="1">
      <c r="A66" s="92" t="s">
        <v>20</v>
      </c>
      <c r="B66" s="93"/>
      <c r="C66" s="10" t="s">
        <v>48</v>
      </c>
      <c r="D66" s="11" t="s">
        <v>23</v>
      </c>
      <c r="E66" s="14">
        <f t="shared" si="25"/>
        <v>24</v>
      </c>
      <c r="F66" s="12">
        <v>24</v>
      </c>
      <c r="G66" s="12">
        <v>0</v>
      </c>
      <c r="H66" s="14">
        <f t="shared" si="26"/>
        <v>0</v>
      </c>
      <c r="I66" s="12">
        <v>0</v>
      </c>
      <c r="J66" s="12">
        <v>0</v>
      </c>
      <c r="K66" s="34">
        <f t="shared" si="21"/>
        <v>7.1886792452830193</v>
      </c>
      <c r="L66" s="14">
        <f t="shared" si="27"/>
        <v>31.188679245283019</v>
      </c>
      <c r="M66" s="15">
        <f t="shared" si="22"/>
        <v>1.8867924528301886E-2</v>
      </c>
      <c r="N66" s="14">
        <f t="shared" si="23"/>
        <v>16.018867924528301</v>
      </c>
      <c r="O66" s="15">
        <f t="shared" si="24"/>
        <v>1.886792452830189E-2</v>
      </c>
    </row>
    <row r="67" spans="1:15" s="1" customFormat="1">
      <c r="A67" s="92" t="s">
        <v>20</v>
      </c>
      <c r="B67" s="93"/>
      <c r="C67" s="10" t="s">
        <v>49</v>
      </c>
      <c r="D67" s="11" t="s">
        <v>23</v>
      </c>
      <c r="E67" s="14">
        <f t="shared" si="25"/>
        <v>24</v>
      </c>
      <c r="F67" s="12">
        <v>24</v>
      </c>
      <c r="G67" s="12">
        <v>0</v>
      </c>
      <c r="H67" s="14">
        <f t="shared" si="26"/>
        <v>0</v>
      </c>
      <c r="I67" s="12">
        <v>0</v>
      </c>
      <c r="J67" s="12">
        <v>0</v>
      </c>
      <c r="K67" s="34">
        <f t="shared" si="21"/>
        <v>7.1886792452830193</v>
      </c>
      <c r="L67" s="14">
        <f t="shared" si="27"/>
        <v>31.188679245283019</v>
      </c>
      <c r="M67" s="15">
        <f t="shared" si="22"/>
        <v>1.8867924528301886E-2</v>
      </c>
      <c r="N67" s="14">
        <f t="shared" si="23"/>
        <v>16.018867924528301</v>
      </c>
      <c r="O67" s="15">
        <f t="shared" si="24"/>
        <v>1.886792452830189E-2</v>
      </c>
    </row>
    <row r="68" spans="1:15" s="1" customFormat="1">
      <c r="A68" s="92" t="s">
        <v>47</v>
      </c>
      <c r="B68" s="93"/>
      <c r="C68" s="10" t="s">
        <v>50</v>
      </c>
      <c r="D68" s="11" t="s">
        <v>23</v>
      </c>
      <c r="E68" s="14">
        <f t="shared" si="25"/>
        <v>9</v>
      </c>
      <c r="F68" s="12">
        <v>9</v>
      </c>
      <c r="G68" s="12">
        <v>0</v>
      </c>
      <c r="H68" s="14">
        <f t="shared" si="26"/>
        <v>4.0909090909090908</v>
      </c>
      <c r="I68" s="16">
        <f>(E68*J$32)/(F$68+F$69+F$70)</f>
        <v>4.0909090909090908</v>
      </c>
      <c r="J68" s="12">
        <v>0</v>
      </c>
      <c r="K68" s="34">
        <f t="shared" si="21"/>
        <v>3.9210977701543737</v>
      </c>
      <c r="L68" s="14">
        <f t="shared" si="27"/>
        <v>17.012006861063462</v>
      </c>
      <c r="M68" s="15">
        <f t="shared" si="22"/>
        <v>1.0291595197255574E-2</v>
      </c>
      <c r="N68" s="14">
        <f t="shared" si="23"/>
        <v>8.7375643224699822</v>
      </c>
      <c r="O68" s="15">
        <f t="shared" si="24"/>
        <v>1.0291595197255577E-2</v>
      </c>
    </row>
    <row r="69" spans="1:15" s="1" customFormat="1">
      <c r="A69" s="92" t="s">
        <v>47</v>
      </c>
      <c r="B69" s="93"/>
      <c r="C69" s="10" t="s">
        <v>51</v>
      </c>
      <c r="D69" s="11" t="s">
        <v>23</v>
      </c>
      <c r="E69" s="14">
        <f t="shared" si="25"/>
        <v>12</v>
      </c>
      <c r="F69" s="12">
        <v>12</v>
      </c>
      <c r="G69" s="12">
        <v>0</v>
      </c>
      <c r="H69" s="14">
        <f t="shared" si="26"/>
        <v>5.4545454545454541</v>
      </c>
      <c r="I69" s="16">
        <f>(E69*J$32)/(F$68+F$69+F$70)</f>
        <v>5.4545454545454541</v>
      </c>
      <c r="J69" s="12">
        <v>0</v>
      </c>
      <c r="K69" s="34">
        <f t="shared" si="21"/>
        <v>5.2281303602058316</v>
      </c>
      <c r="L69" s="14">
        <f t="shared" si="27"/>
        <v>22.682675814751285</v>
      </c>
      <c r="M69" s="15">
        <f t="shared" si="22"/>
        <v>1.3722126929674099E-2</v>
      </c>
      <c r="N69" s="14">
        <f t="shared" si="23"/>
        <v>11.650085763293308</v>
      </c>
      <c r="O69" s="15">
        <f t="shared" si="24"/>
        <v>1.3722126929674101E-2</v>
      </c>
    </row>
    <row r="70" spans="1:15" s="1" customFormat="1">
      <c r="A70" s="92" t="s">
        <v>47</v>
      </c>
      <c r="B70" s="93"/>
      <c r="C70" s="10" t="s">
        <v>52</v>
      </c>
      <c r="D70" s="11" t="s">
        <v>23</v>
      </c>
      <c r="E70" s="14">
        <f t="shared" si="25"/>
        <v>12</v>
      </c>
      <c r="F70" s="12">
        <v>12</v>
      </c>
      <c r="G70" s="12">
        <v>0</v>
      </c>
      <c r="H70" s="14">
        <f t="shared" si="26"/>
        <v>5.4545454545454541</v>
      </c>
      <c r="I70" s="16">
        <f>(E70*J$32)/(F$68+F$69+F$70)</f>
        <v>5.4545454545454541</v>
      </c>
      <c r="J70" s="12">
        <v>0</v>
      </c>
      <c r="K70" s="34">
        <f t="shared" si="21"/>
        <v>5.2281303602058316</v>
      </c>
      <c r="L70" s="14">
        <f t="shared" si="27"/>
        <v>22.682675814751285</v>
      </c>
      <c r="M70" s="15">
        <f t="shared" si="22"/>
        <v>1.3722126929674099E-2</v>
      </c>
      <c r="N70" s="14">
        <f t="shared" si="23"/>
        <v>11.650085763293308</v>
      </c>
      <c r="O70" s="15">
        <f t="shared" si="24"/>
        <v>1.3722126929674101E-2</v>
      </c>
    </row>
    <row r="71" spans="1:15" s="1" customFormat="1">
      <c r="A71" s="92" t="s">
        <v>21</v>
      </c>
      <c r="B71" s="93"/>
      <c r="C71" s="10" t="s">
        <v>53</v>
      </c>
      <c r="D71" s="11" t="s">
        <v>24</v>
      </c>
      <c r="E71" s="14">
        <f t="shared" si="25"/>
        <v>54</v>
      </c>
      <c r="F71" s="12">
        <v>48</v>
      </c>
      <c r="G71" s="12">
        <v>6</v>
      </c>
      <c r="H71" s="14">
        <f t="shared" si="26"/>
        <v>0</v>
      </c>
      <c r="I71" s="12">
        <v>0</v>
      </c>
      <c r="J71" s="12">
        <v>0</v>
      </c>
      <c r="K71" s="34">
        <f t="shared" si="21"/>
        <v>16.174528301886792</v>
      </c>
      <c r="L71" s="14">
        <f t="shared" si="27"/>
        <v>70.174528301886795</v>
      </c>
      <c r="M71" s="15">
        <f t="shared" si="22"/>
        <v>4.245283018867925E-2</v>
      </c>
      <c r="N71" s="14">
        <f t="shared" si="23"/>
        <v>36.04245283018868</v>
      </c>
      <c r="O71" s="15">
        <f t="shared" si="24"/>
        <v>4.2452830188679257E-2</v>
      </c>
    </row>
    <row r="72" spans="1:15" s="1" customFormat="1">
      <c r="A72" s="92" t="s">
        <v>21</v>
      </c>
      <c r="B72" s="93"/>
      <c r="C72" s="10" t="s">
        <v>54</v>
      </c>
      <c r="D72" s="11" t="s">
        <v>24</v>
      </c>
      <c r="E72" s="14">
        <f t="shared" si="25"/>
        <v>24</v>
      </c>
      <c r="F72" s="12">
        <v>24</v>
      </c>
      <c r="G72" s="12">
        <v>0</v>
      </c>
      <c r="H72" s="14">
        <f t="shared" si="26"/>
        <v>0</v>
      </c>
      <c r="I72" s="12">
        <v>0</v>
      </c>
      <c r="J72" s="12">
        <v>0</v>
      </c>
      <c r="K72" s="34">
        <f t="shared" si="21"/>
        <v>7.1886792452830193</v>
      </c>
      <c r="L72" s="14">
        <f t="shared" si="27"/>
        <v>31.188679245283019</v>
      </c>
      <c r="M72" s="15">
        <f t="shared" si="22"/>
        <v>1.8867924528301886E-2</v>
      </c>
      <c r="N72" s="14">
        <f t="shared" si="23"/>
        <v>16.018867924528301</v>
      </c>
      <c r="O72" s="15">
        <f t="shared" si="24"/>
        <v>1.886792452830189E-2</v>
      </c>
    </row>
    <row r="73" spans="1:15" s="1" customFormat="1">
      <c r="A73" s="92" t="s">
        <v>21</v>
      </c>
      <c r="B73" s="93"/>
      <c r="C73" s="10" t="s">
        <v>55</v>
      </c>
      <c r="D73" s="11" t="s">
        <v>24</v>
      </c>
      <c r="E73" s="14">
        <f t="shared" si="25"/>
        <v>30</v>
      </c>
      <c r="F73" s="12">
        <v>24</v>
      </c>
      <c r="G73" s="12">
        <v>6</v>
      </c>
      <c r="H73" s="14">
        <f t="shared" si="26"/>
        <v>0</v>
      </c>
      <c r="I73" s="12">
        <v>0</v>
      </c>
      <c r="J73" s="12">
        <v>0</v>
      </c>
      <c r="K73" s="34">
        <f t="shared" si="21"/>
        <v>8.9858490566037741</v>
      </c>
      <c r="L73" s="14">
        <f t="shared" si="27"/>
        <v>38.985849056603776</v>
      </c>
      <c r="M73" s="15">
        <f t="shared" si="22"/>
        <v>2.358490566037736E-2</v>
      </c>
      <c r="N73" s="14">
        <f t="shared" si="23"/>
        <v>20.023584905660378</v>
      </c>
      <c r="O73" s="15">
        <f t="shared" si="24"/>
        <v>2.3584905660377367E-2</v>
      </c>
    </row>
    <row r="74" spans="1:15" s="1" customFormat="1">
      <c r="A74" s="92" t="s">
        <v>21</v>
      </c>
      <c r="B74" s="93"/>
      <c r="C74" s="10" t="s">
        <v>53</v>
      </c>
      <c r="D74" s="11" t="s">
        <v>25</v>
      </c>
      <c r="E74" s="14">
        <f t="shared" si="25"/>
        <v>48</v>
      </c>
      <c r="F74" s="12">
        <v>48</v>
      </c>
      <c r="G74" s="12">
        <v>0</v>
      </c>
      <c r="H74" s="14">
        <f t="shared" si="26"/>
        <v>0</v>
      </c>
      <c r="I74" s="12">
        <v>0</v>
      </c>
      <c r="J74" s="12">
        <v>0</v>
      </c>
      <c r="K74" s="34">
        <f t="shared" si="21"/>
        <v>14.377358490566039</v>
      </c>
      <c r="L74" s="14">
        <f t="shared" si="27"/>
        <v>62.377358490566039</v>
      </c>
      <c r="M74" s="15">
        <f t="shared" si="22"/>
        <v>3.7735849056603772E-2</v>
      </c>
      <c r="N74" s="14">
        <f t="shared" si="23"/>
        <v>32.037735849056602</v>
      </c>
      <c r="O74" s="15">
        <f t="shared" si="24"/>
        <v>3.7735849056603779E-2</v>
      </c>
    </row>
    <row r="75" spans="1:15" s="1" customFormat="1">
      <c r="A75" s="92" t="s">
        <v>21</v>
      </c>
      <c r="B75" s="93"/>
      <c r="C75" s="10" t="s">
        <v>54</v>
      </c>
      <c r="D75" s="11" t="s">
        <v>25</v>
      </c>
      <c r="E75" s="14">
        <f t="shared" si="25"/>
        <v>64</v>
      </c>
      <c r="F75" s="12">
        <v>40</v>
      </c>
      <c r="G75" s="12">
        <v>24</v>
      </c>
      <c r="H75" s="14">
        <f t="shared" si="26"/>
        <v>0</v>
      </c>
      <c r="I75" s="12">
        <v>0</v>
      </c>
      <c r="J75" s="12">
        <v>0</v>
      </c>
      <c r="K75" s="34">
        <f t="shared" si="21"/>
        <v>19.169811320754718</v>
      </c>
      <c r="L75" s="14">
        <f t="shared" si="27"/>
        <v>83.169811320754718</v>
      </c>
      <c r="M75" s="15">
        <f t="shared" si="22"/>
        <v>5.0314465408805034E-2</v>
      </c>
      <c r="N75" s="14">
        <f t="shared" si="23"/>
        <v>42.716981132075468</v>
      </c>
      <c r="O75" s="15">
        <f t="shared" si="24"/>
        <v>5.0314465408805041E-2</v>
      </c>
    </row>
    <row r="76" spans="1:15" s="19" customFormat="1">
      <c r="A76" s="88" t="s">
        <v>88</v>
      </c>
      <c r="C76" s="36"/>
      <c r="D76" s="36"/>
      <c r="E76" s="36"/>
      <c r="F76" s="37"/>
      <c r="G76" s="37"/>
      <c r="H76" s="36"/>
      <c r="I76" s="37"/>
      <c r="J76" s="37"/>
      <c r="K76" s="36"/>
      <c r="L76" s="36"/>
      <c r="M76" s="36"/>
      <c r="N76" s="36"/>
      <c r="O76" s="38"/>
    </row>
    <row r="77" spans="1:15" s="1" customFormat="1">
      <c r="A77" s="176" t="s">
        <v>19</v>
      </c>
      <c r="B77" s="93"/>
      <c r="C77" s="41" t="s">
        <v>40</v>
      </c>
      <c r="D77" s="42" t="s">
        <v>22</v>
      </c>
      <c r="E77" s="32">
        <f>SUM(F77:G77)</f>
        <v>12</v>
      </c>
      <c r="F77" s="45">
        <v>12</v>
      </c>
      <c r="G77" s="45">
        <v>0</v>
      </c>
      <c r="H77" s="32">
        <f>SUM(I77:J77)</f>
        <v>9.0389610389610393</v>
      </c>
      <c r="I77" s="45">
        <f t="shared" ref="I77:I96" si="28">((I$25+I$26+I$27+I$36+I$42+I$48)*E77)/(SUM(E$77:E$96))</f>
        <v>9.0389610389610393</v>
      </c>
      <c r="J77" s="45">
        <v>0</v>
      </c>
      <c r="K77" s="34">
        <f t="shared" ref="K77:K96" si="29">((E77+H77)*L$50)/(F$50+I$50)</f>
        <v>6.3017642734623873</v>
      </c>
      <c r="L77" s="32">
        <f>E77+H77+K77</f>
        <v>27.34072531242343</v>
      </c>
      <c r="M77" s="35">
        <f t="shared" ref="M77:M96" si="30">L77/L$97</f>
        <v>1.6540063709875034E-2</v>
      </c>
      <c r="N77" s="32">
        <f t="shared" ref="N77:N96" si="31">(L77*A$9)/L$97</f>
        <v>14.042514089683904</v>
      </c>
      <c r="O77" s="35">
        <f t="shared" ref="O77:O96" si="32">N77/N$97</f>
        <v>1.6540063709875038E-2</v>
      </c>
    </row>
    <row r="78" spans="1:15" s="1" customFormat="1">
      <c r="A78" s="176" t="s">
        <v>19</v>
      </c>
      <c r="B78" s="93"/>
      <c r="C78" s="43" t="s">
        <v>41</v>
      </c>
      <c r="D78" s="44" t="s">
        <v>22</v>
      </c>
      <c r="E78" s="14">
        <f t="shared" ref="E78:E96" si="33">SUM(F78:G78)</f>
        <v>12</v>
      </c>
      <c r="F78" s="46">
        <v>12</v>
      </c>
      <c r="G78" s="46">
        <v>0</v>
      </c>
      <c r="H78" s="14">
        <f t="shared" ref="H78:H96" si="34">SUM(I78:J78)</f>
        <v>9.0389610389610393</v>
      </c>
      <c r="I78" s="45">
        <f t="shared" si="28"/>
        <v>9.0389610389610393</v>
      </c>
      <c r="J78" s="46">
        <v>0</v>
      </c>
      <c r="K78" s="34">
        <f t="shared" si="29"/>
        <v>6.3017642734623873</v>
      </c>
      <c r="L78" s="14">
        <f t="shared" ref="L78:L96" si="35">E78+H78+K78</f>
        <v>27.34072531242343</v>
      </c>
      <c r="M78" s="15">
        <f t="shared" si="30"/>
        <v>1.6540063709875034E-2</v>
      </c>
      <c r="N78" s="14">
        <f t="shared" si="31"/>
        <v>14.042514089683904</v>
      </c>
      <c r="O78" s="15">
        <f t="shared" si="32"/>
        <v>1.6540063709875038E-2</v>
      </c>
    </row>
    <row r="79" spans="1:15" s="1" customFormat="1">
      <c r="A79" s="176" t="s">
        <v>19</v>
      </c>
      <c r="B79" s="93"/>
      <c r="C79" s="43" t="s">
        <v>42</v>
      </c>
      <c r="D79" s="44" t="s">
        <v>22</v>
      </c>
      <c r="E79" s="14">
        <f t="shared" si="33"/>
        <v>12</v>
      </c>
      <c r="F79" s="46">
        <v>12</v>
      </c>
      <c r="G79" s="46">
        <v>0</v>
      </c>
      <c r="H79" s="14">
        <f t="shared" si="34"/>
        <v>9.0389610389610393</v>
      </c>
      <c r="I79" s="45">
        <f t="shared" si="28"/>
        <v>9.0389610389610393</v>
      </c>
      <c r="J79" s="46">
        <v>0</v>
      </c>
      <c r="K79" s="34">
        <f t="shared" si="29"/>
        <v>6.3017642734623873</v>
      </c>
      <c r="L79" s="14">
        <f t="shared" si="35"/>
        <v>27.34072531242343</v>
      </c>
      <c r="M79" s="15">
        <f t="shared" si="30"/>
        <v>1.6540063709875034E-2</v>
      </c>
      <c r="N79" s="14">
        <f t="shared" si="31"/>
        <v>14.042514089683904</v>
      </c>
      <c r="O79" s="15">
        <f t="shared" si="32"/>
        <v>1.6540063709875038E-2</v>
      </c>
    </row>
    <row r="80" spans="1:15" s="1" customFormat="1">
      <c r="A80" s="176" t="s">
        <v>19</v>
      </c>
      <c r="B80" s="93"/>
      <c r="C80" s="43" t="s">
        <v>43</v>
      </c>
      <c r="D80" s="44" t="s">
        <v>22</v>
      </c>
      <c r="E80" s="14">
        <f t="shared" si="33"/>
        <v>12</v>
      </c>
      <c r="F80" s="46">
        <v>12</v>
      </c>
      <c r="G80" s="46">
        <v>0</v>
      </c>
      <c r="H80" s="14">
        <f t="shared" si="34"/>
        <v>9.0389610389610393</v>
      </c>
      <c r="I80" s="45">
        <f t="shared" si="28"/>
        <v>9.0389610389610393</v>
      </c>
      <c r="J80" s="46">
        <v>0</v>
      </c>
      <c r="K80" s="34">
        <f t="shared" si="29"/>
        <v>6.3017642734623873</v>
      </c>
      <c r="L80" s="14">
        <f t="shared" si="35"/>
        <v>27.34072531242343</v>
      </c>
      <c r="M80" s="15">
        <f t="shared" si="30"/>
        <v>1.6540063709875034E-2</v>
      </c>
      <c r="N80" s="14">
        <f t="shared" si="31"/>
        <v>14.042514089683904</v>
      </c>
      <c r="O80" s="15">
        <f t="shared" si="32"/>
        <v>1.6540063709875038E-2</v>
      </c>
    </row>
    <row r="81" spans="1:15" s="1" customFormat="1">
      <c r="A81" s="176" t="s">
        <v>19</v>
      </c>
      <c r="B81" s="93"/>
      <c r="C81" s="43" t="s">
        <v>44</v>
      </c>
      <c r="D81" s="44" t="s">
        <v>22</v>
      </c>
      <c r="E81" s="14">
        <f t="shared" si="33"/>
        <v>24</v>
      </c>
      <c r="F81" s="46">
        <v>24</v>
      </c>
      <c r="G81" s="46">
        <v>0</v>
      </c>
      <c r="H81" s="14">
        <f t="shared" si="34"/>
        <v>18.077922077922079</v>
      </c>
      <c r="I81" s="45">
        <f t="shared" si="28"/>
        <v>18.077922077922079</v>
      </c>
      <c r="J81" s="46">
        <v>0</v>
      </c>
      <c r="K81" s="34">
        <f t="shared" si="29"/>
        <v>12.603528546924775</v>
      </c>
      <c r="L81" s="14">
        <f t="shared" si="35"/>
        <v>54.68145062484686</v>
      </c>
      <c r="M81" s="15">
        <f t="shared" si="30"/>
        <v>3.3080127419750069E-2</v>
      </c>
      <c r="N81" s="14">
        <f t="shared" si="31"/>
        <v>28.085028179367807</v>
      </c>
      <c r="O81" s="15">
        <f t="shared" si="32"/>
        <v>3.3080127419750076E-2</v>
      </c>
    </row>
    <row r="82" spans="1:15" s="1" customFormat="1">
      <c r="A82" s="176" t="s">
        <v>19</v>
      </c>
      <c r="B82" s="93"/>
      <c r="C82" s="43" t="s">
        <v>45</v>
      </c>
      <c r="D82" s="44" t="s">
        <v>22</v>
      </c>
      <c r="E82" s="14">
        <f t="shared" si="33"/>
        <v>24</v>
      </c>
      <c r="F82" s="46">
        <v>24</v>
      </c>
      <c r="G82" s="46">
        <v>0</v>
      </c>
      <c r="H82" s="14">
        <f t="shared" si="34"/>
        <v>18.077922077922079</v>
      </c>
      <c r="I82" s="45">
        <f t="shared" si="28"/>
        <v>18.077922077922079</v>
      </c>
      <c r="J82" s="46">
        <v>0</v>
      </c>
      <c r="K82" s="34">
        <f t="shared" si="29"/>
        <v>12.603528546924775</v>
      </c>
      <c r="L82" s="14">
        <f t="shared" si="35"/>
        <v>54.68145062484686</v>
      </c>
      <c r="M82" s="15">
        <f t="shared" si="30"/>
        <v>3.3080127419750069E-2</v>
      </c>
      <c r="N82" s="14">
        <f t="shared" si="31"/>
        <v>28.085028179367807</v>
      </c>
      <c r="O82" s="15">
        <f t="shared" si="32"/>
        <v>3.3080127419750076E-2</v>
      </c>
    </row>
    <row r="83" spans="1:15" s="1" customFormat="1">
      <c r="A83" s="176" t="s">
        <v>18</v>
      </c>
      <c r="B83" s="93"/>
      <c r="C83" s="43" t="s">
        <v>91</v>
      </c>
      <c r="D83" s="44" t="s">
        <v>22</v>
      </c>
      <c r="E83" s="14">
        <f t="shared" si="33"/>
        <v>12.5</v>
      </c>
      <c r="F83" s="46">
        <v>0</v>
      </c>
      <c r="G83" s="46">
        <v>12.5</v>
      </c>
      <c r="H83" s="14">
        <f t="shared" si="34"/>
        <v>9.4155844155844157</v>
      </c>
      <c r="I83" s="45">
        <f t="shared" si="28"/>
        <v>9.4155844155844157</v>
      </c>
      <c r="J83" s="46">
        <v>0</v>
      </c>
      <c r="K83" s="34">
        <f t="shared" si="29"/>
        <v>6.5643377848566526</v>
      </c>
      <c r="L83" s="14">
        <f t="shared" si="35"/>
        <v>28.479922200441067</v>
      </c>
      <c r="M83" s="15">
        <f t="shared" si="30"/>
        <v>1.7229233031119822E-2</v>
      </c>
      <c r="N83" s="14">
        <f t="shared" si="31"/>
        <v>14.627618843420729</v>
      </c>
      <c r="O83" s="15">
        <f t="shared" si="32"/>
        <v>1.7229233031119826E-2</v>
      </c>
    </row>
    <row r="84" spans="1:15" s="1" customFormat="1">
      <c r="A84" s="176" t="s">
        <v>18</v>
      </c>
      <c r="B84" s="93"/>
      <c r="C84" s="43" t="s">
        <v>92</v>
      </c>
      <c r="D84" s="44" t="s">
        <v>22</v>
      </c>
      <c r="E84" s="14">
        <f t="shared" si="33"/>
        <v>12.5</v>
      </c>
      <c r="F84" s="46">
        <v>0</v>
      </c>
      <c r="G84" s="46">
        <v>12.5</v>
      </c>
      <c r="H84" s="14">
        <f t="shared" si="34"/>
        <v>9.4155844155844157</v>
      </c>
      <c r="I84" s="45">
        <f t="shared" si="28"/>
        <v>9.4155844155844157</v>
      </c>
      <c r="J84" s="46">
        <v>0</v>
      </c>
      <c r="K84" s="34">
        <f t="shared" si="29"/>
        <v>6.5643377848566526</v>
      </c>
      <c r="L84" s="14">
        <f t="shared" si="35"/>
        <v>28.479922200441067</v>
      </c>
      <c r="M84" s="15">
        <f t="shared" si="30"/>
        <v>1.7229233031119822E-2</v>
      </c>
      <c r="N84" s="14">
        <f t="shared" si="31"/>
        <v>14.627618843420729</v>
      </c>
      <c r="O84" s="15">
        <f t="shared" si="32"/>
        <v>1.7229233031119826E-2</v>
      </c>
    </row>
    <row r="85" spans="1:15" s="1" customFormat="1">
      <c r="A85" s="176" t="s">
        <v>18</v>
      </c>
      <c r="B85" s="93"/>
      <c r="C85" s="43" t="s">
        <v>93</v>
      </c>
      <c r="D85" s="44" t="s">
        <v>22</v>
      </c>
      <c r="E85" s="14">
        <f t="shared" si="33"/>
        <v>12.5</v>
      </c>
      <c r="F85" s="46">
        <v>0</v>
      </c>
      <c r="G85" s="46">
        <v>12.5</v>
      </c>
      <c r="H85" s="14">
        <f t="shared" si="34"/>
        <v>9.4155844155844157</v>
      </c>
      <c r="I85" s="45">
        <f t="shared" si="28"/>
        <v>9.4155844155844157</v>
      </c>
      <c r="J85" s="46">
        <v>0</v>
      </c>
      <c r="K85" s="34">
        <f t="shared" si="29"/>
        <v>6.5643377848566526</v>
      </c>
      <c r="L85" s="14">
        <f t="shared" si="35"/>
        <v>28.479922200441067</v>
      </c>
      <c r="M85" s="15">
        <f t="shared" si="30"/>
        <v>1.7229233031119822E-2</v>
      </c>
      <c r="N85" s="14">
        <f t="shared" si="31"/>
        <v>14.627618843420729</v>
      </c>
      <c r="O85" s="15">
        <f t="shared" si="32"/>
        <v>1.7229233031119826E-2</v>
      </c>
    </row>
    <row r="86" spans="1:15" s="1" customFormat="1">
      <c r="A86" s="176" t="s">
        <v>18</v>
      </c>
      <c r="B86" s="93"/>
      <c r="C86" s="43" t="s">
        <v>94</v>
      </c>
      <c r="D86" s="44" t="s">
        <v>22</v>
      </c>
      <c r="E86" s="14">
        <f t="shared" si="33"/>
        <v>12.5</v>
      </c>
      <c r="F86" s="46">
        <v>0</v>
      </c>
      <c r="G86" s="46">
        <v>12.5</v>
      </c>
      <c r="H86" s="14">
        <f t="shared" si="34"/>
        <v>9.4155844155844157</v>
      </c>
      <c r="I86" s="45">
        <f t="shared" si="28"/>
        <v>9.4155844155844157</v>
      </c>
      <c r="J86" s="46">
        <v>0</v>
      </c>
      <c r="K86" s="34">
        <f t="shared" si="29"/>
        <v>6.5643377848566526</v>
      </c>
      <c r="L86" s="14">
        <f t="shared" si="35"/>
        <v>28.479922200441067</v>
      </c>
      <c r="M86" s="15">
        <f t="shared" si="30"/>
        <v>1.7229233031119822E-2</v>
      </c>
      <c r="N86" s="14">
        <f t="shared" si="31"/>
        <v>14.627618843420729</v>
      </c>
      <c r="O86" s="15">
        <f t="shared" si="32"/>
        <v>1.7229233031119826E-2</v>
      </c>
    </row>
    <row r="87" spans="1:15" s="1" customFormat="1">
      <c r="A87" s="176" t="s">
        <v>20</v>
      </c>
      <c r="B87" s="93"/>
      <c r="C87" s="43" t="s">
        <v>48</v>
      </c>
      <c r="D87" s="44" t="s">
        <v>23</v>
      </c>
      <c r="E87" s="14">
        <f t="shared" si="33"/>
        <v>24</v>
      </c>
      <c r="F87" s="46">
        <v>24</v>
      </c>
      <c r="G87" s="46">
        <v>0</v>
      </c>
      <c r="H87" s="14">
        <f t="shared" si="34"/>
        <v>18.077922077922079</v>
      </c>
      <c r="I87" s="45">
        <f t="shared" si="28"/>
        <v>18.077922077922079</v>
      </c>
      <c r="J87" s="46">
        <v>0</v>
      </c>
      <c r="K87" s="34">
        <f t="shared" si="29"/>
        <v>12.603528546924775</v>
      </c>
      <c r="L87" s="14">
        <f t="shared" si="35"/>
        <v>54.68145062484686</v>
      </c>
      <c r="M87" s="15">
        <f t="shared" si="30"/>
        <v>3.3080127419750069E-2</v>
      </c>
      <c r="N87" s="14">
        <f t="shared" si="31"/>
        <v>28.085028179367807</v>
      </c>
      <c r="O87" s="15">
        <f t="shared" si="32"/>
        <v>3.3080127419750076E-2</v>
      </c>
    </row>
    <row r="88" spans="1:15" s="1" customFormat="1">
      <c r="A88" s="176" t="s">
        <v>20</v>
      </c>
      <c r="B88" s="93"/>
      <c r="C88" s="43" t="s">
        <v>49</v>
      </c>
      <c r="D88" s="44" t="s">
        <v>23</v>
      </c>
      <c r="E88" s="14">
        <f t="shared" si="33"/>
        <v>24</v>
      </c>
      <c r="F88" s="46">
        <v>24</v>
      </c>
      <c r="G88" s="46">
        <v>0</v>
      </c>
      <c r="H88" s="14">
        <f t="shared" si="34"/>
        <v>18.077922077922079</v>
      </c>
      <c r="I88" s="45">
        <f t="shared" si="28"/>
        <v>18.077922077922079</v>
      </c>
      <c r="J88" s="46">
        <v>0</v>
      </c>
      <c r="K88" s="34">
        <f t="shared" si="29"/>
        <v>12.603528546924775</v>
      </c>
      <c r="L88" s="14">
        <f t="shared" si="35"/>
        <v>54.68145062484686</v>
      </c>
      <c r="M88" s="15">
        <f t="shared" si="30"/>
        <v>3.3080127419750069E-2</v>
      </c>
      <c r="N88" s="14">
        <f t="shared" si="31"/>
        <v>28.085028179367807</v>
      </c>
      <c r="O88" s="15">
        <f t="shared" si="32"/>
        <v>3.3080127419750076E-2</v>
      </c>
    </row>
    <row r="89" spans="1:15" s="1" customFormat="1">
      <c r="A89" s="176" t="s">
        <v>47</v>
      </c>
      <c r="B89" s="93"/>
      <c r="C89" s="43" t="s">
        <v>50</v>
      </c>
      <c r="D89" s="44" t="s">
        <v>23</v>
      </c>
      <c r="E89" s="14">
        <v>12</v>
      </c>
      <c r="F89" s="46">
        <v>9</v>
      </c>
      <c r="G89" s="46">
        <v>0</v>
      </c>
      <c r="H89" s="14">
        <f t="shared" si="34"/>
        <v>9.0389610389610393</v>
      </c>
      <c r="I89" s="45">
        <f t="shared" si="28"/>
        <v>9.0389610389610393</v>
      </c>
      <c r="J89" s="46">
        <v>0</v>
      </c>
      <c r="K89" s="34">
        <f t="shared" si="29"/>
        <v>6.3017642734623873</v>
      </c>
      <c r="L89" s="14">
        <f t="shared" si="35"/>
        <v>27.34072531242343</v>
      </c>
      <c r="M89" s="15">
        <f t="shared" si="30"/>
        <v>1.6540063709875034E-2</v>
      </c>
      <c r="N89" s="14">
        <f t="shared" si="31"/>
        <v>14.042514089683904</v>
      </c>
      <c r="O89" s="15">
        <f t="shared" si="32"/>
        <v>1.6540063709875038E-2</v>
      </c>
    </row>
    <row r="90" spans="1:15" s="1" customFormat="1">
      <c r="A90" s="176" t="s">
        <v>47</v>
      </c>
      <c r="B90" s="93"/>
      <c r="C90" s="43" t="s">
        <v>51</v>
      </c>
      <c r="D90" s="44" t="s">
        <v>23</v>
      </c>
      <c r="E90" s="14">
        <v>18</v>
      </c>
      <c r="F90" s="46">
        <v>12</v>
      </c>
      <c r="G90" s="46">
        <v>0</v>
      </c>
      <c r="H90" s="14">
        <f t="shared" si="34"/>
        <v>13.558441558441558</v>
      </c>
      <c r="I90" s="45">
        <f t="shared" si="28"/>
        <v>13.558441558441558</v>
      </c>
      <c r="J90" s="46">
        <v>0</v>
      </c>
      <c r="K90" s="34">
        <f t="shared" si="29"/>
        <v>9.4526464101935801</v>
      </c>
      <c r="L90" s="14">
        <f t="shared" si="35"/>
        <v>41.011087968635138</v>
      </c>
      <c r="M90" s="15">
        <f t="shared" si="30"/>
        <v>2.4810095564812545E-2</v>
      </c>
      <c r="N90" s="14">
        <f t="shared" si="31"/>
        <v>21.063771134525851</v>
      </c>
      <c r="O90" s="15">
        <f t="shared" si="32"/>
        <v>2.4810095564812552E-2</v>
      </c>
    </row>
    <row r="91" spans="1:15" s="1" customFormat="1">
      <c r="A91" s="176" t="s">
        <v>47</v>
      </c>
      <c r="B91" s="93"/>
      <c r="C91" s="43" t="s">
        <v>52</v>
      </c>
      <c r="D91" s="44" t="s">
        <v>23</v>
      </c>
      <c r="E91" s="14">
        <v>18</v>
      </c>
      <c r="F91" s="46">
        <v>12</v>
      </c>
      <c r="G91" s="46">
        <v>0</v>
      </c>
      <c r="H91" s="14">
        <f t="shared" si="34"/>
        <v>13.558441558441558</v>
      </c>
      <c r="I91" s="45">
        <f t="shared" si="28"/>
        <v>13.558441558441558</v>
      </c>
      <c r="J91" s="46">
        <v>0</v>
      </c>
      <c r="K91" s="34">
        <f t="shared" si="29"/>
        <v>9.4526464101935801</v>
      </c>
      <c r="L91" s="14">
        <f t="shared" si="35"/>
        <v>41.011087968635138</v>
      </c>
      <c r="M91" s="15">
        <f t="shared" si="30"/>
        <v>2.4810095564812545E-2</v>
      </c>
      <c r="N91" s="14">
        <f t="shared" si="31"/>
        <v>21.063771134525851</v>
      </c>
      <c r="O91" s="15">
        <f t="shared" si="32"/>
        <v>2.4810095564812552E-2</v>
      </c>
    </row>
    <row r="92" spans="1:15" s="1" customFormat="1">
      <c r="A92" s="176" t="s">
        <v>21</v>
      </c>
      <c r="B92" s="93"/>
      <c r="C92" s="43" t="s">
        <v>53</v>
      </c>
      <c r="D92" s="44" t="s">
        <v>24</v>
      </c>
      <c r="E92" s="14">
        <f t="shared" si="33"/>
        <v>54</v>
      </c>
      <c r="F92" s="46">
        <v>48</v>
      </c>
      <c r="G92" s="46">
        <v>6</v>
      </c>
      <c r="H92" s="14">
        <f t="shared" si="34"/>
        <v>40.675324675324674</v>
      </c>
      <c r="I92" s="45">
        <f t="shared" si="28"/>
        <v>40.675324675324674</v>
      </c>
      <c r="J92" s="46">
        <v>0</v>
      </c>
      <c r="K92" s="34">
        <f t="shared" si="29"/>
        <v>28.35793923058074</v>
      </c>
      <c r="L92" s="14">
        <f t="shared" si="35"/>
        <v>123.03326390590541</v>
      </c>
      <c r="M92" s="15">
        <f t="shared" si="30"/>
        <v>7.4430286694437631E-2</v>
      </c>
      <c r="N92" s="14">
        <f t="shared" si="31"/>
        <v>63.191313403577553</v>
      </c>
      <c r="O92" s="15">
        <f t="shared" si="32"/>
        <v>7.4430286694437658E-2</v>
      </c>
    </row>
    <row r="93" spans="1:15" s="1" customFormat="1">
      <c r="A93" s="176" t="s">
        <v>21</v>
      </c>
      <c r="B93" s="93"/>
      <c r="C93" s="43" t="s">
        <v>54</v>
      </c>
      <c r="D93" s="44" t="s">
        <v>24</v>
      </c>
      <c r="E93" s="14">
        <f t="shared" si="33"/>
        <v>24</v>
      </c>
      <c r="F93" s="46">
        <v>24</v>
      </c>
      <c r="G93" s="46">
        <v>0</v>
      </c>
      <c r="H93" s="14">
        <f t="shared" si="34"/>
        <v>18.077922077922079</v>
      </c>
      <c r="I93" s="45">
        <f t="shared" si="28"/>
        <v>18.077922077922079</v>
      </c>
      <c r="J93" s="46">
        <v>0</v>
      </c>
      <c r="K93" s="34">
        <f t="shared" si="29"/>
        <v>12.603528546924775</v>
      </c>
      <c r="L93" s="14">
        <f t="shared" si="35"/>
        <v>54.68145062484686</v>
      </c>
      <c r="M93" s="15">
        <f t="shared" si="30"/>
        <v>3.3080127419750069E-2</v>
      </c>
      <c r="N93" s="14">
        <f t="shared" si="31"/>
        <v>28.085028179367807</v>
      </c>
      <c r="O93" s="15">
        <f t="shared" si="32"/>
        <v>3.3080127419750076E-2</v>
      </c>
    </row>
    <row r="94" spans="1:15" s="1" customFormat="1">
      <c r="A94" s="176" t="s">
        <v>21</v>
      </c>
      <c r="B94" s="93"/>
      <c r="C94" s="43" t="s">
        <v>55</v>
      </c>
      <c r="D94" s="44" t="s">
        <v>24</v>
      </c>
      <c r="E94" s="14">
        <f t="shared" si="33"/>
        <v>30</v>
      </c>
      <c r="F94" s="46">
        <v>24</v>
      </c>
      <c r="G94" s="46">
        <v>6</v>
      </c>
      <c r="H94" s="14">
        <f t="shared" si="34"/>
        <v>22.597402597402599</v>
      </c>
      <c r="I94" s="45">
        <f t="shared" si="28"/>
        <v>22.597402597402599</v>
      </c>
      <c r="J94" s="46">
        <v>0</v>
      </c>
      <c r="K94" s="34">
        <f t="shared" si="29"/>
        <v>15.754410683655966</v>
      </c>
      <c r="L94" s="14">
        <f t="shared" si="35"/>
        <v>68.351813281058568</v>
      </c>
      <c r="M94" s="15">
        <f t="shared" si="30"/>
        <v>4.1350159274687583E-2</v>
      </c>
      <c r="N94" s="14">
        <f t="shared" si="31"/>
        <v>35.106285224209756</v>
      </c>
      <c r="O94" s="15">
        <f t="shared" si="32"/>
        <v>4.135015927468759E-2</v>
      </c>
    </row>
    <row r="95" spans="1:15" s="1" customFormat="1">
      <c r="A95" s="176" t="s">
        <v>21</v>
      </c>
      <c r="B95" s="93"/>
      <c r="C95" s="43" t="s">
        <v>53</v>
      </c>
      <c r="D95" s="44" t="s">
        <v>25</v>
      </c>
      <c r="E95" s="14">
        <f t="shared" si="33"/>
        <v>48</v>
      </c>
      <c r="F95" s="46">
        <v>48</v>
      </c>
      <c r="G95" s="46">
        <v>0</v>
      </c>
      <c r="H95" s="14">
        <f t="shared" si="34"/>
        <v>36.155844155844157</v>
      </c>
      <c r="I95" s="45">
        <f t="shared" si="28"/>
        <v>36.155844155844157</v>
      </c>
      <c r="J95" s="46">
        <v>0</v>
      </c>
      <c r="K95" s="34">
        <f t="shared" si="29"/>
        <v>25.207057093849549</v>
      </c>
      <c r="L95" s="14">
        <f t="shared" si="35"/>
        <v>109.36290124969372</v>
      </c>
      <c r="M95" s="15">
        <f t="shared" si="30"/>
        <v>6.6160254839500138E-2</v>
      </c>
      <c r="N95" s="14">
        <f t="shared" si="31"/>
        <v>56.170056358735614</v>
      </c>
      <c r="O95" s="15">
        <f t="shared" si="32"/>
        <v>6.6160254839500152E-2</v>
      </c>
    </row>
    <row r="96" spans="1:15" s="1" customFormat="1">
      <c r="A96" s="176" t="s">
        <v>21</v>
      </c>
      <c r="B96" s="93"/>
      <c r="C96" s="43" t="s">
        <v>54</v>
      </c>
      <c r="D96" s="44" t="s">
        <v>25</v>
      </c>
      <c r="E96" s="14">
        <f t="shared" si="33"/>
        <v>64</v>
      </c>
      <c r="F96" s="46">
        <v>40</v>
      </c>
      <c r="G96" s="46">
        <v>24</v>
      </c>
      <c r="H96" s="14">
        <f t="shared" si="34"/>
        <v>48.20779220779221</v>
      </c>
      <c r="I96" s="45">
        <f t="shared" si="28"/>
        <v>48.20779220779221</v>
      </c>
      <c r="J96" s="46">
        <v>0</v>
      </c>
      <c r="K96" s="34">
        <f t="shared" si="29"/>
        <v>33.609409458466061</v>
      </c>
      <c r="L96" s="14">
        <f t="shared" si="35"/>
        <v>145.81720166625826</v>
      </c>
      <c r="M96" s="15">
        <f t="shared" si="30"/>
        <v>8.8213673119333494E-2</v>
      </c>
      <c r="N96" s="14">
        <f t="shared" si="31"/>
        <v>74.893408478314129</v>
      </c>
      <c r="O96" s="15">
        <f t="shared" si="32"/>
        <v>8.8213673119333508E-2</v>
      </c>
    </row>
    <row r="97" spans="1:17" s="8" customFormat="1">
      <c r="A97" s="95" t="s">
        <v>7</v>
      </c>
      <c r="B97" s="93"/>
      <c r="C97" s="93"/>
      <c r="D97" s="93"/>
      <c r="E97" s="13">
        <f>SUM(E56:E96)</f>
        <v>909</v>
      </c>
      <c r="F97" s="13">
        <f t="shared" ref="F97:O97" si="36">SUM(F56:F96)</f>
        <v>722</v>
      </c>
      <c r="G97" s="13">
        <f t="shared" si="36"/>
        <v>172</v>
      </c>
      <c r="H97" s="13">
        <f t="shared" si="36"/>
        <v>363</v>
      </c>
      <c r="I97" s="13">
        <f t="shared" si="36"/>
        <v>363</v>
      </c>
      <c r="J97" s="13">
        <f t="shared" si="36"/>
        <v>0</v>
      </c>
      <c r="K97" s="13">
        <f t="shared" si="36"/>
        <v>381.00000000000006</v>
      </c>
      <c r="L97" s="13">
        <f t="shared" si="36"/>
        <v>1653</v>
      </c>
      <c r="M97" s="29">
        <f t="shared" si="36"/>
        <v>0.99999999999999989</v>
      </c>
      <c r="N97" s="13">
        <f t="shared" si="36"/>
        <v>848.99999999999977</v>
      </c>
      <c r="O97" s="29">
        <f t="shared" si="36"/>
        <v>1</v>
      </c>
      <c r="P97" s="27"/>
      <c r="Q97" s="27"/>
    </row>
    <row r="98" spans="1:17" s="1" customFormat="1">
      <c r="A98" s="3"/>
      <c r="B98" s="7"/>
      <c r="C98" s="6"/>
      <c r="D98" s="2"/>
      <c r="E98" s="4"/>
      <c r="F98" s="5"/>
      <c r="G98" s="5"/>
      <c r="H98" s="5"/>
      <c r="I98" s="5"/>
      <c r="J98" s="5"/>
      <c r="K98" s="5"/>
      <c r="L98" s="5"/>
      <c r="M98" s="5"/>
      <c r="P98" s="17"/>
      <c r="Q98" s="17"/>
    </row>
    <row r="99" spans="1:17" s="1" customFormat="1" ht="15.75">
      <c r="A99" s="54" t="s">
        <v>81</v>
      </c>
      <c r="B99" s="7"/>
      <c r="C99" s="6"/>
      <c r="D99" s="2"/>
      <c r="E99" s="4"/>
      <c r="F99" s="5"/>
      <c r="G99" s="5"/>
      <c r="H99" s="5"/>
      <c r="I99" s="5"/>
      <c r="J99" s="5"/>
      <c r="K99" s="5"/>
      <c r="L99" s="5"/>
      <c r="M99" s="5"/>
      <c r="P99" s="51"/>
      <c r="Q99" s="51"/>
    </row>
    <row r="100" spans="1:17" s="1" customFormat="1">
      <c r="A100" s="3"/>
      <c r="B100" s="7"/>
      <c r="C100" s="6"/>
      <c r="D100" s="2"/>
      <c r="E100" s="4"/>
      <c r="F100" s="5"/>
      <c r="G100" s="5"/>
      <c r="H100" s="5"/>
      <c r="I100" s="5"/>
      <c r="J100" s="5"/>
      <c r="K100" s="5"/>
      <c r="L100" s="5"/>
      <c r="M100" s="5"/>
      <c r="P100" s="51"/>
      <c r="Q100" s="51"/>
    </row>
    <row r="101" spans="1:17">
      <c r="A101" s="155" t="s">
        <v>82</v>
      </c>
      <c r="B101" s="156"/>
      <c r="C101" s="157"/>
    </row>
    <row r="102" spans="1:17">
      <c r="A102" s="55"/>
      <c r="B102" s="56"/>
      <c r="C102" s="56"/>
    </row>
    <row r="103" spans="1:17">
      <c r="A103" s="162" t="s">
        <v>82</v>
      </c>
      <c r="B103" s="163"/>
      <c r="C103" s="164"/>
    </row>
    <row r="104" spans="1:17">
      <c r="A104" s="55"/>
      <c r="B104" s="56"/>
      <c r="C104" s="56"/>
    </row>
    <row r="105" spans="1:17">
      <c r="A105" s="158" t="s">
        <v>83</v>
      </c>
      <c r="B105" s="159"/>
      <c r="C105" s="160"/>
    </row>
    <row r="106" spans="1:17">
      <c r="A106" s="57"/>
      <c r="B106" s="56"/>
      <c r="C106" s="56"/>
    </row>
    <row r="107" spans="1:17">
      <c r="A107" s="67"/>
      <c r="B107" s="68"/>
      <c r="C107" s="69"/>
    </row>
    <row r="108" spans="1:17">
      <c r="A108" s="161" t="s">
        <v>84</v>
      </c>
      <c r="B108" s="161"/>
      <c r="C108" s="161"/>
    </row>
  </sheetData>
  <mergeCells count="114">
    <mergeCell ref="A85:B85"/>
    <mergeCell ref="A86:B86"/>
    <mergeCell ref="A77:B77"/>
    <mergeCell ref="A78:B78"/>
    <mergeCell ref="A79:B79"/>
    <mergeCell ref="A80:B80"/>
    <mergeCell ref="A81:B81"/>
    <mergeCell ref="A97:D97"/>
    <mergeCell ref="A92:B92"/>
    <mergeCell ref="A93:B93"/>
    <mergeCell ref="A94:B94"/>
    <mergeCell ref="A95:B95"/>
    <mergeCell ref="A96:B96"/>
    <mergeCell ref="A87:B87"/>
    <mergeCell ref="A88:B88"/>
    <mergeCell ref="A89:B89"/>
    <mergeCell ref="A90:B90"/>
    <mergeCell ref="A91:B91"/>
    <mergeCell ref="A75:B75"/>
    <mergeCell ref="A66:B66"/>
    <mergeCell ref="A67:B67"/>
    <mergeCell ref="A68:B68"/>
    <mergeCell ref="A69:B69"/>
    <mergeCell ref="A70:B70"/>
    <mergeCell ref="A82:B82"/>
    <mergeCell ref="A83:B83"/>
    <mergeCell ref="A84:B84"/>
    <mergeCell ref="A14:N14"/>
    <mergeCell ref="A12:C12"/>
    <mergeCell ref="A17:E17"/>
    <mergeCell ref="A23:E23"/>
    <mergeCell ref="A24:E24"/>
    <mergeCell ref="A38:E38"/>
    <mergeCell ref="A15:E16"/>
    <mergeCell ref="F15:H15"/>
    <mergeCell ref="I15:K15"/>
    <mergeCell ref="L15:N15"/>
    <mergeCell ref="A25:E25"/>
    <mergeCell ref="A26:E26"/>
    <mergeCell ref="A34:E34"/>
    <mergeCell ref="A35:E35"/>
    <mergeCell ref="A36:E36"/>
    <mergeCell ref="A30:E30"/>
    <mergeCell ref="A31:E31"/>
    <mergeCell ref="A32:E32"/>
    <mergeCell ref="A33:E33"/>
    <mergeCell ref="A40:E40"/>
    <mergeCell ref="A44:E44"/>
    <mergeCell ref="A45:E45"/>
    <mergeCell ref="A46:E46"/>
    <mergeCell ref="A41:E41"/>
    <mergeCell ref="A52:O52"/>
    <mergeCell ref="A53:B54"/>
    <mergeCell ref="D53:D54"/>
    <mergeCell ref="E53:G53"/>
    <mergeCell ref="H53:J53"/>
    <mergeCell ref="O53:O54"/>
    <mergeCell ref="A101:C101"/>
    <mergeCell ref="A105:C105"/>
    <mergeCell ref="A108:C108"/>
    <mergeCell ref="A103:C103"/>
    <mergeCell ref="A50:E50"/>
    <mergeCell ref="A51:N51"/>
    <mergeCell ref="M53:M54"/>
    <mergeCell ref="N53:N54"/>
    <mergeCell ref="C53:C54"/>
    <mergeCell ref="L53:L54"/>
    <mergeCell ref="A61:B61"/>
    <mergeCell ref="A62:B62"/>
    <mergeCell ref="A63:B63"/>
    <mergeCell ref="A64:B64"/>
    <mergeCell ref="A65:B65"/>
    <mergeCell ref="A56:B56"/>
    <mergeCell ref="A57:B57"/>
    <mergeCell ref="A58:B58"/>
    <mergeCell ref="A59:B59"/>
    <mergeCell ref="A60:B60"/>
    <mergeCell ref="A71:B71"/>
    <mergeCell ref="A73:B73"/>
    <mergeCell ref="A72:B72"/>
    <mergeCell ref="A74:B74"/>
    <mergeCell ref="A4:C4"/>
    <mergeCell ref="D4:G13"/>
    <mergeCell ref="H4:K13"/>
    <mergeCell ref="L4:O13"/>
    <mergeCell ref="A5:C5"/>
    <mergeCell ref="A6:C6"/>
    <mergeCell ref="A7:C7"/>
    <mergeCell ref="A8:C8"/>
    <mergeCell ref="A9:B9"/>
    <mergeCell ref="A1:O1"/>
    <mergeCell ref="A3:C3"/>
    <mergeCell ref="D3:G3"/>
    <mergeCell ref="I3:K3"/>
    <mergeCell ref="M3:O3"/>
    <mergeCell ref="A2:N2"/>
    <mergeCell ref="A49:E49"/>
    <mergeCell ref="A43:E43"/>
    <mergeCell ref="A37:E37"/>
    <mergeCell ref="A28:E28"/>
    <mergeCell ref="O15:O16"/>
    <mergeCell ref="A42:E42"/>
    <mergeCell ref="A47:E47"/>
    <mergeCell ref="A48:E48"/>
    <mergeCell ref="A39:E39"/>
    <mergeCell ref="A18:E18"/>
    <mergeCell ref="A19:E19"/>
    <mergeCell ref="A20:E20"/>
    <mergeCell ref="A21:E21"/>
    <mergeCell ref="A22:E22"/>
    <mergeCell ref="A29:E29"/>
    <mergeCell ref="A27:E27"/>
    <mergeCell ref="A10:C10"/>
    <mergeCell ref="A11:B11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fph_momento 1</vt:lpstr>
      <vt:lpstr>tabla fph_momento 2</vt:lpstr>
      <vt:lpstr>'tabla fph_momento 1'!Área_de_impresión</vt:lpstr>
      <vt:lpstr>'tabla fph_momento 2'!Área_de_impresión</vt:lpstr>
      <vt:lpstr>'tabla fph_momento 1'!Títulos_a_imprimir</vt:lpstr>
      <vt:lpstr>'tabla fph_momento 2'!Títulos_a_imprimir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micaela.penaloza</cp:lastModifiedBy>
  <cp:lastPrinted>2014-10-16T16:14:39Z</cp:lastPrinted>
  <dcterms:created xsi:type="dcterms:W3CDTF">2014-07-28T19:13:39Z</dcterms:created>
  <dcterms:modified xsi:type="dcterms:W3CDTF">2015-06-05T15:51:09Z</dcterms:modified>
</cp:coreProperties>
</file>